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pe-ct.org\Downloads\"/>
    </mc:Choice>
  </mc:AlternateContent>
  <xr:revisionPtr revIDLastSave="0" documentId="8_{F6F9D5B3-92C3-49DF-A5D8-9E263E88562F}" xr6:coauthVersionLast="47" xr6:coauthVersionMax="47" xr10:uidLastSave="{00000000-0000-0000-0000-000000000000}"/>
  <bookViews>
    <workbookView xWindow="84" yWindow="312" windowWidth="23016" windowHeight="12216" xr2:uid="{4B305C1A-B1A5-463E-A310-7580BAA57163}"/>
  </bookViews>
  <sheets>
    <sheet name="Balance Sheet Summary" sheetId="3" r:id="rId1"/>
    <sheet name="Profit &amp; Loss-YTD" sheetId="2" r:id="rId2"/>
    <sheet name="Profit &amp; Loss-June" sheetId="5" r:id="rId3"/>
  </sheets>
  <definedNames>
    <definedName name="_xlnm.Print_Titles" localSheetId="0">'Balance Sheet Summary'!$A:$D,'Balance Sheet Summary'!$1:$1</definedName>
    <definedName name="_xlnm.Print_Titles" localSheetId="2">'Profit &amp; Loss-June'!$A:$G,'Profit &amp; Loss-June'!$1:$1</definedName>
    <definedName name="_xlnm.Print_Titles" localSheetId="1">'Profit &amp; Loss-YTD'!$A:$G,'Profit &amp; Loss-YTD'!$1:$1</definedName>
    <definedName name="QBCANSUPPORTUPDATE" localSheetId="0">FALSE</definedName>
    <definedName name="QBCANSUPPORTUPDATE" localSheetId="2">FALSE</definedName>
    <definedName name="QBCANSUPPORTUPDATE" localSheetId="1">FALSE</definedName>
    <definedName name="QBCOMPANYFILENAME" localSheetId="0">"I:\HopePartnership 2022.QBW"</definedName>
    <definedName name="QBCOMPANYFILENAME" localSheetId="2">"I:\HopePartnership 2022.QBW"</definedName>
    <definedName name="QBCOMPANYFILENAME" localSheetId="1">"I:\HopePartnership 2022.QBW"</definedName>
    <definedName name="QBENDDATE" localSheetId="0">20230630</definedName>
    <definedName name="QBENDDATE" localSheetId="2">20230630</definedName>
    <definedName name="QBENDDATE" localSheetId="1">20230630</definedName>
    <definedName name="QBHEADERSONSCREEN" localSheetId="0">FALSE</definedName>
    <definedName name="QBHEADERSONSCREEN" localSheetId="2">FALSE</definedName>
    <definedName name="QBHEADERSONSCREEN" localSheetId="1">FALSE</definedName>
    <definedName name="QBMETADATASIZE" localSheetId="0">0</definedName>
    <definedName name="QBMETADATASIZE" localSheetId="2">0</definedName>
    <definedName name="QBMETADATASIZE" localSheetId="1">0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1">TRUE</definedName>
    <definedName name="QBREPORTCOLAXIS" localSheetId="0">89</definedName>
    <definedName name="QBREPORTCOLAXIS" localSheetId="2">89</definedName>
    <definedName name="QBREPORTCOLAXIS" localSheetId="1">89</definedName>
    <definedName name="QBREPORTCOMPANYID" localSheetId="0">"9fd033105fb848bdad2b4d986de298db"</definedName>
    <definedName name="QBREPORTCOMPANYID" localSheetId="2">"9fd033105fb848bdad2b4d986de298db"</definedName>
    <definedName name="QBREPORTCOMPANYID" localSheetId="1">"9fd033105fb848bdad2b4d986de298db"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1">FALSE</definedName>
    <definedName name="QBREPORTCOMPARECOL_BUDGET" localSheetId="0">FALSE</definedName>
    <definedName name="QBREPORTCOMPARECOL_BUDGET" localSheetId="2">FALSE</definedName>
    <definedName name="QBREPORTCOMPARECOL_BUDGET" localSheetId="1">FALSE</definedName>
    <definedName name="QBREPORTCOMPARECOL_BUDPCT" localSheetId="0">FALSE</definedName>
    <definedName name="QBREPORTCOMPARECOL_BUDPCT" localSheetId="2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0">88</definedName>
    <definedName name="QBREPORTROWAXIS" localSheetId="2">88</definedName>
    <definedName name="QBREPORTROWAXIS" localSheetId="1">88</definedName>
    <definedName name="QBREPORTSUBCOLAXIS" localSheetId="0">0</definedName>
    <definedName name="QBREPORTSUBCOLAXIS" localSheetId="2">0</definedName>
    <definedName name="QBREPORTSUBCOLAXIS" localSheetId="1">0</definedName>
    <definedName name="QBREPORTTYPE" localSheetId="0">268</definedName>
    <definedName name="QBREPORTTYPE" localSheetId="2">265</definedName>
    <definedName name="QBREPORTTYPE" localSheetId="1">265</definedName>
    <definedName name="QBROWHEADERS" localSheetId="0">4</definedName>
    <definedName name="QBROWHEADERS" localSheetId="2">7</definedName>
    <definedName name="QBROWHEADERS" localSheetId="1">7</definedName>
    <definedName name="QBSTARTDATE" localSheetId="0">20220701</definedName>
    <definedName name="QBSTARTDATE" localSheetId="2">20230601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9" i="5" l="1"/>
  <c r="N80" i="5" s="1"/>
  <c r="L79" i="5"/>
  <c r="L80" i="5" s="1"/>
  <c r="J79" i="5"/>
  <c r="J80" i="5" s="1"/>
  <c r="H79" i="5"/>
  <c r="H80" i="5" s="1"/>
  <c r="P80" i="5" s="1"/>
  <c r="P78" i="5"/>
  <c r="P77" i="5"/>
  <c r="P76" i="5"/>
  <c r="P75" i="5"/>
  <c r="N70" i="5"/>
  <c r="L70" i="5"/>
  <c r="J70" i="5"/>
  <c r="H70" i="5"/>
  <c r="P70" i="5" s="1"/>
  <c r="P69" i="5"/>
  <c r="P68" i="5"/>
  <c r="N66" i="5"/>
  <c r="L66" i="5"/>
  <c r="J66" i="5"/>
  <c r="H66" i="5"/>
  <c r="P66" i="5" s="1"/>
  <c r="P65" i="5"/>
  <c r="P64" i="5"/>
  <c r="P63" i="5"/>
  <c r="P62" i="5"/>
  <c r="P61" i="5"/>
  <c r="N59" i="5"/>
  <c r="P59" i="5" s="1"/>
  <c r="L59" i="5"/>
  <c r="J59" i="5"/>
  <c r="H59" i="5"/>
  <c r="P58" i="5"/>
  <c r="P57" i="5"/>
  <c r="P56" i="5"/>
  <c r="P55" i="5"/>
  <c r="P54" i="5"/>
  <c r="P53" i="5"/>
  <c r="P52" i="5"/>
  <c r="P51" i="5"/>
  <c r="N49" i="5"/>
  <c r="L49" i="5"/>
  <c r="J49" i="5"/>
  <c r="H49" i="5"/>
  <c r="P49" i="5" s="1"/>
  <c r="P48" i="5"/>
  <c r="P47" i="5"/>
  <c r="N45" i="5"/>
  <c r="N71" i="5" s="1"/>
  <c r="L45" i="5"/>
  <c r="L71" i="5" s="1"/>
  <c r="J45" i="5"/>
  <c r="J71" i="5" s="1"/>
  <c r="H45" i="5"/>
  <c r="P45" i="5" s="1"/>
  <c r="P44" i="5"/>
  <c r="P43" i="5"/>
  <c r="P42" i="5"/>
  <c r="P41" i="5"/>
  <c r="P40" i="5"/>
  <c r="P39" i="5"/>
  <c r="P38" i="5"/>
  <c r="P36" i="5"/>
  <c r="P35" i="5"/>
  <c r="N34" i="5"/>
  <c r="L34" i="5"/>
  <c r="J34" i="5"/>
  <c r="H34" i="5"/>
  <c r="P34" i="5" s="1"/>
  <c r="P33" i="5"/>
  <c r="P32" i="5"/>
  <c r="P30" i="5"/>
  <c r="P29" i="5"/>
  <c r="P28" i="5"/>
  <c r="P27" i="5"/>
  <c r="N26" i="5"/>
  <c r="L26" i="5"/>
  <c r="J26" i="5"/>
  <c r="H26" i="5"/>
  <c r="P26" i="5" s="1"/>
  <c r="P25" i="5"/>
  <c r="P24" i="5"/>
  <c r="N19" i="5"/>
  <c r="N20" i="5" s="1"/>
  <c r="N21" i="5" s="1"/>
  <c r="N72" i="5" s="1"/>
  <c r="N81" i="5" s="1"/>
  <c r="L19" i="5"/>
  <c r="L20" i="5" s="1"/>
  <c r="L21" i="5" s="1"/>
  <c r="L72" i="5" s="1"/>
  <c r="L81" i="5" s="1"/>
  <c r="J19" i="5"/>
  <c r="H19" i="5"/>
  <c r="P18" i="5"/>
  <c r="P17" i="5"/>
  <c r="P16" i="5"/>
  <c r="P15" i="5"/>
  <c r="P14" i="5"/>
  <c r="P13" i="5"/>
  <c r="P11" i="5"/>
  <c r="P10" i="5"/>
  <c r="P8" i="5"/>
  <c r="N7" i="5"/>
  <c r="N9" i="5" s="1"/>
  <c r="L7" i="5"/>
  <c r="L9" i="5" s="1"/>
  <c r="J7" i="5"/>
  <c r="J9" i="5" s="1"/>
  <c r="H7" i="5"/>
  <c r="H9" i="5" s="1"/>
  <c r="P9" i="5" s="1"/>
  <c r="P6" i="5"/>
  <c r="M20" i="3"/>
  <c r="K20" i="3"/>
  <c r="I20" i="3"/>
  <c r="G20" i="3"/>
  <c r="E20" i="3"/>
  <c r="M19" i="3"/>
  <c r="M18" i="3"/>
  <c r="K18" i="3"/>
  <c r="I18" i="3"/>
  <c r="G18" i="3"/>
  <c r="E18" i="3"/>
  <c r="M17" i="3"/>
  <c r="M16" i="3"/>
  <c r="K16" i="3"/>
  <c r="I16" i="3"/>
  <c r="G16" i="3"/>
  <c r="E16" i="3"/>
  <c r="M15" i="3"/>
  <c r="M14" i="3"/>
  <c r="M10" i="3"/>
  <c r="K10" i="3"/>
  <c r="I10" i="3"/>
  <c r="G10" i="3"/>
  <c r="E10" i="3"/>
  <c r="M9" i="3"/>
  <c r="M8" i="3"/>
  <c r="M7" i="3"/>
  <c r="K7" i="3"/>
  <c r="I7" i="3"/>
  <c r="G7" i="3"/>
  <c r="E7" i="3"/>
  <c r="M6" i="3"/>
  <c r="M5" i="3"/>
  <c r="M4" i="3"/>
  <c r="P136" i="2"/>
  <c r="N136" i="2"/>
  <c r="L136" i="2"/>
  <c r="J136" i="2"/>
  <c r="H136" i="2"/>
  <c r="P135" i="2"/>
  <c r="N135" i="2"/>
  <c r="L135" i="2"/>
  <c r="J135" i="2"/>
  <c r="H135" i="2"/>
  <c r="P134" i="2"/>
  <c r="N134" i="2"/>
  <c r="L134" i="2"/>
  <c r="J134" i="2"/>
  <c r="H134" i="2"/>
  <c r="P133" i="2"/>
  <c r="P132" i="2"/>
  <c r="P131" i="2"/>
  <c r="P130" i="2"/>
  <c r="P127" i="2"/>
  <c r="N127" i="2"/>
  <c r="L127" i="2"/>
  <c r="J127" i="2"/>
  <c r="H127" i="2"/>
  <c r="P126" i="2"/>
  <c r="N126" i="2"/>
  <c r="L126" i="2"/>
  <c r="J126" i="2"/>
  <c r="H126" i="2"/>
  <c r="P125" i="2"/>
  <c r="N125" i="2"/>
  <c r="L125" i="2"/>
  <c r="J125" i="2"/>
  <c r="H125" i="2"/>
  <c r="P124" i="2"/>
  <c r="P123" i="2"/>
  <c r="P122" i="2"/>
  <c r="P121" i="2"/>
  <c r="P119" i="2"/>
  <c r="N119" i="2"/>
  <c r="L119" i="2"/>
  <c r="J119" i="2"/>
  <c r="H119" i="2"/>
  <c r="P118" i="2"/>
  <c r="P117" i="2"/>
  <c r="P116" i="2"/>
  <c r="P115" i="2"/>
  <c r="P114" i="2"/>
  <c r="P113" i="2"/>
  <c r="P111" i="2"/>
  <c r="N111" i="2"/>
  <c r="L111" i="2"/>
  <c r="J111" i="2"/>
  <c r="H111" i="2"/>
  <c r="P110" i="2"/>
  <c r="P109" i="2"/>
  <c r="P108" i="2"/>
  <c r="P106" i="2"/>
  <c r="N106" i="2"/>
  <c r="L106" i="2"/>
  <c r="J106" i="2"/>
  <c r="H106" i="2"/>
  <c r="P105" i="2"/>
  <c r="P104" i="2"/>
  <c r="P103" i="2"/>
  <c r="P102" i="2"/>
  <c r="P101" i="2"/>
  <c r="P100" i="2"/>
  <c r="P99" i="2"/>
  <c r="P98" i="2"/>
  <c r="P97" i="2"/>
  <c r="P96" i="2"/>
  <c r="P95" i="2"/>
  <c r="P93" i="2"/>
  <c r="N93" i="2"/>
  <c r="L93" i="2"/>
  <c r="J93" i="2"/>
  <c r="H93" i="2"/>
  <c r="P92" i="2"/>
  <c r="P91" i="2"/>
  <c r="P90" i="2"/>
  <c r="P89" i="2"/>
  <c r="P87" i="2"/>
  <c r="N87" i="2"/>
  <c r="L87" i="2"/>
  <c r="J87" i="2"/>
  <c r="H87" i="2"/>
  <c r="P86" i="2"/>
  <c r="P85" i="2"/>
  <c r="P84" i="2"/>
  <c r="P83" i="2"/>
  <c r="P82" i="2"/>
  <c r="P81" i="2"/>
  <c r="P80" i="2"/>
  <c r="P79" i="2"/>
  <c r="P78" i="2"/>
  <c r="P77" i="2"/>
  <c r="P75" i="2"/>
  <c r="P74" i="2"/>
  <c r="P73" i="2"/>
  <c r="P72" i="2"/>
  <c r="P71" i="2"/>
  <c r="P70" i="2"/>
  <c r="P69" i="2"/>
  <c r="P68" i="2"/>
  <c r="P67" i="2"/>
  <c r="N67" i="2"/>
  <c r="L67" i="2"/>
  <c r="J67" i="2"/>
  <c r="H67" i="2"/>
  <c r="P66" i="2"/>
  <c r="P65" i="2"/>
  <c r="P64" i="2"/>
  <c r="N64" i="2"/>
  <c r="L64" i="2"/>
  <c r="J64" i="2"/>
  <c r="H64" i="2"/>
  <c r="P63" i="2"/>
  <c r="P62" i="2"/>
  <c r="P60" i="2"/>
  <c r="P58" i="2"/>
  <c r="P57" i="2"/>
  <c r="N57" i="2"/>
  <c r="L57" i="2"/>
  <c r="J57" i="2"/>
  <c r="H57" i="2"/>
  <c r="P56" i="2"/>
  <c r="P55" i="2"/>
  <c r="P54" i="2"/>
  <c r="P52" i="2"/>
  <c r="P51" i="2"/>
  <c r="P50" i="2"/>
  <c r="P49" i="2"/>
  <c r="P48" i="2"/>
  <c r="N48" i="2"/>
  <c r="L48" i="2"/>
  <c r="J48" i="2"/>
  <c r="H48" i="2"/>
  <c r="P47" i="2"/>
  <c r="P46" i="2"/>
  <c r="P45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P38" i="2"/>
  <c r="P37" i="2"/>
  <c r="P36" i="2"/>
  <c r="P35" i="2"/>
  <c r="P34" i="2"/>
  <c r="P33" i="2"/>
  <c r="P32" i="2"/>
  <c r="P31" i="2"/>
  <c r="P30" i="2"/>
  <c r="P29" i="2"/>
  <c r="P27" i="2"/>
  <c r="N27" i="2"/>
  <c r="L27" i="2"/>
  <c r="J27" i="2"/>
  <c r="H27" i="2"/>
  <c r="P26" i="2"/>
  <c r="N26" i="2"/>
  <c r="L26" i="2"/>
  <c r="J26" i="2"/>
  <c r="H26" i="2"/>
  <c r="P25" i="2"/>
  <c r="P22" i="2"/>
  <c r="P21" i="2"/>
  <c r="P20" i="2"/>
  <c r="P19" i="2"/>
  <c r="N19" i="2"/>
  <c r="L19" i="2"/>
  <c r="J19" i="2"/>
  <c r="H19" i="2"/>
  <c r="P18" i="2"/>
  <c r="P17" i="2"/>
  <c r="P15" i="2"/>
  <c r="P14" i="2"/>
  <c r="N14" i="2"/>
  <c r="L14" i="2"/>
  <c r="J14" i="2"/>
  <c r="H14" i="2"/>
  <c r="P13" i="2"/>
  <c r="P11" i="2"/>
  <c r="N11" i="2"/>
  <c r="L11" i="2"/>
  <c r="J11" i="2"/>
  <c r="H11" i="2"/>
  <c r="P10" i="2"/>
  <c r="P9" i="2"/>
  <c r="P8" i="2"/>
  <c r="N8" i="2"/>
  <c r="L8" i="2"/>
  <c r="J8" i="2"/>
  <c r="H8" i="2"/>
  <c r="P7" i="2"/>
  <c r="P6" i="2"/>
  <c r="H20" i="5" l="1"/>
  <c r="J20" i="5"/>
  <c r="J21" i="5" s="1"/>
  <c r="J72" i="5" s="1"/>
  <c r="J81" i="5" s="1"/>
  <c r="P19" i="5"/>
  <c r="P79" i="5"/>
  <c r="P7" i="5"/>
  <c r="H71" i="5"/>
  <c r="P71" i="5" s="1"/>
  <c r="H21" i="5" l="1"/>
  <c r="P20" i="5"/>
  <c r="P21" i="5" l="1"/>
  <c r="H72" i="5"/>
  <c r="H81" i="5" l="1"/>
  <c r="P81" i="5" s="1"/>
  <c r="P72" i="5"/>
</calcChain>
</file>

<file path=xl/sharedStrings.xml><?xml version="1.0" encoding="utf-8"?>
<sst xmlns="http://schemas.openxmlformats.org/spreadsheetml/2006/main" count="249" uniqueCount="159">
  <si>
    <t>HOPE Partnership, Inc.</t>
  </si>
  <si>
    <t>The Lofts at Spencer's Corner, LLC</t>
  </si>
  <si>
    <t>Cottage Road Development Partners LLC</t>
  </si>
  <si>
    <t>Ferry Crossing, LLC</t>
  </si>
  <si>
    <t>TOTAL</t>
  </si>
  <si>
    <t>Ordinary Income/Expense</t>
  </si>
  <si>
    <t>Income</t>
  </si>
  <si>
    <t>40000 · Contributions</t>
  </si>
  <si>
    <t>40010 · Individual Donations</t>
  </si>
  <si>
    <t>40100 · Individual</t>
  </si>
  <si>
    <t>40010 · Individual Donations - Other</t>
  </si>
  <si>
    <t>Total 40010 · Individual Donations</t>
  </si>
  <si>
    <t>40200 · Corp / Business Contributions</t>
  </si>
  <si>
    <t>40000 · Contributions - Other</t>
  </si>
  <si>
    <t>Total 40000 · Contributions</t>
  </si>
  <si>
    <t>40300 · Restricted Contributions</t>
  </si>
  <si>
    <t>40310 · Hope Chest</t>
  </si>
  <si>
    <t>Total 40300 · Restricted Contributions</t>
  </si>
  <si>
    <t>41000 · Municipal Support</t>
  </si>
  <si>
    <t>42000 · Foundation Support</t>
  </si>
  <si>
    <t>42300 · Foundations/Trusts</t>
  </si>
  <si>
    <t>42000 · Foundation Support - Other</t>
  </si>
  <si>
    <t>Total 42000 · Foundation Support</t>
  </si>
  <si>
    <t>44100 · United Way Contributions</t>
  </si>
  <si>
    <t>46500 · Rental Income</t>
  </si>
  <si>
    <t>48000 · Miscellaneous Income</t>
  </si>
  <si>
    <t>58000 · Special Events</t>
  </si>
  <si>
    <t>58005 · Annual Event</t>
  </si>
  <si>
    <t>58010 · Sponsorship</t>
  </si>
  <si>
    <t>Total 58005 · Annual Event</t>
  </si>
  <si>
    <t>Total 58000 · Special Events</t>
  </si>
  <si>
    <t>51000 · Income</t>
  </si>
  <si>
    <t>51200 · Rent Revenue</t>
  </si>
  <si>
    <t>51210 · Rent - Subsidy</t>
  </si>
  <si>
    <t>52200 · Vacancy Loss</t>
  </si>
  <si>
    <t>54100 · Interest Income</t>
  </si>
  <si>
    <t>54900 · Interest Operating Reserve</t>
  </si>
  <si>
    <t>59220 · Damages &amp; Cleaning Fees</t>
  </si>
  <si>
    <t>53100 · Interest Revenue</t>
  </si>
  <si>
    <t>59900 Misc. Revenue Other</t>
  </si>
  <si>
    <t>54400 · Interest Income (R/R)</t>
  </si>
  <si>
    <t>59200 · Tenant Charges</t>
  </si>
  <si>
    <t>59900 · Misc. Revenue Other</t>
  </si>
  <si>
    <t>Total 51000 · Income</t>
  </si>
  <si>
    <t>Total Income</t>
  </si>
  <si>
    <t>Gross Profit</t>
  </si>
  <si>
    <t>Expense</t>
  </si>
  <si>
    <t>72100 · Payroll Expenses</t>
  </si>
  <si>
    <t>72200 · Salaries and Wages</t>
  </si>
  <si>
    <t>72500 · Payroll Taxes</t>
  </si>
  <si>
    <t>72500 · Employer's Payroll Taxes</t>
  </si>
  <si>
    <t>Total 72100 · Payroll Expenses</t>
  </si>
  <si>
    <t>75100 · Payroll Service Fees</t>
  </si>
  <si>
    <t>75200 · Accounting/Audit Fees</t>
  </si>
  <si>
    <t>75250 · Legal Services - Organizational</t>
  </si>
  <si>
    <t>75400 · Legal Services - Projects</t>
  </si>
  <si>
    <t>81000 · Supplies, Printing &amp; Postage</t>
  </si>
  <si>
    <t>81100 · Supplies</t>
  </si>
  <si>
    <t>81400 · Postage and Delivery</t>
  </si>
  <si>
    <t>81700 · Printing and Copying</t>
  </si>
  <si>
    <t>Total 81000 · Supplies, Printing &amp; Postage</t>
  </si>
  <si>
    <t>81800 · Subscriptions</t>
  </si>
  <si>
    <t>82000 · Rent/Utilities/Phone/Equip Main</t>
  </si>
  <si>
    <t>82100 · Rent</t>
  </si>
  <si>
    <t>82200 · Utilities</t>
  </si>
  <si>
    <t>82210 · 509 Main St. Property Utilities</t>
  </si>
  <si>
    <t>82200 · Utilities - Other</t>
  </si>
  <si>
    <t>Total 82200 · Utilities</t>
  </si>
  <si>
    <t>82300 · Telephone</t>
  </si>
  <si>
    <t>82000 · Rent/Utilities/Phone/Equip Main - Other</t>
  </si>
  <si>
    <t>Total 82000 · Rent/Utilities/Phone/Equip Main</t>
  </si>
  <si>
    <t>84100 · Events Expense</t>
  </si>
  <si>
    <t>85050 · Service Charges/Fees</t>
  </si>
  <si>
    <t>85200 · Insurance</t>
  </si>
  <si>
    <t>85300 · Membership Dues</t>
  </si>
  <si>
    <t>85400 · Staff Development</t>
  </si>
  <si>
    <t>85700 · Advertising</t>
  </si>
  <si>
    <t>85900 · Miscellaneous Expenses</t>
  </si>
  <si>
    <t>86700 · Organizational Expenses</t>
  </si>
  <si>
    <t>62000 · Administrative</t>
  </si>
  <si>
    <t>62500 · SCOAI Condo Fees</t>
  </si>
  <si>
    <t>63100 · Office Salaries</t>
  </si>
  <si>
    <t>63110 · Office Supplies/Expense</t>
  </si>
  <si>
    <t>63120 · Telephone/AnswerService</t>
  </si>
  <si>
    <t>63200 · Management Fee</t>
  </si>
  <si>
    <t>63510 · Bookkeeping/Accounting</t>
  </si>
  <si>
    <t>63700 · Bad Debts</t>
  </si>
  <si>
    <t>63900 · Misc. Admin. Expenses</t>
  </si>
  <si>
    <t>62500 · Other Renting Exp</t>
  </si>
  <si>
    <t>62000 · Administrative - Other</t>
  </si>
  <si>
    <t>Total 62000 · Administrative</t>
  </si>
  <si>
    <t>64000 · Utilities</t>
  </si>
  <si>
    <t>64500 · Electricity</t>
  </si>
  <si>
    <t>64510 · Water</t>
  </si>
  <si>
    <t>64520 · Gas</t>
  </si>
  <si>
    <t>64530 · Sewer</t>
  </si>
  <si>
    <t>Total 64000 · Utilities</t>
  </si>
  <si>
    <t>65000 · Repairs &amp; Maintenance</t>
  </si>
  <si>
    <t>65100 · Maintenance Payroll</t>
  </si>
  <si>
    <t>65201 · Janitorial Contract</t>
  </si>
  <si>
    <t>65202 · Exterminating Contract</t>
  </si>
  <si>
    <t>65203 · Grounds Contract</t>
  </si>
  <si>
    <t>65204 · Repair Contract</t>
  </si>
  <si>
    <t>65205 · Elevator Contract</t>
  </si>
  <si>
    <t>65220 · Fire Life Safety Contract</t>
  </si>
  <si>
    <t>65250 · Trash Removal</t>
  </si>
  <si>
    <t>65270 · HVAC Contract/Repairs</t>
  </si>
  <si>
    <t>65280 · SnowRemoval Contract/Suppl</t>
  </si>
  <si>
    <t>65300 · Misc. Oper/Maint Expenses</t>
  </si>
  <si>
    <t>Total 65000 · Repairs &amp; Maintenance</t>
  </si>
  <si>
    <t>65500 · Repair Supplies</t>
  </si>
  <si>
    <t>65510 · Janitor/Clean Supplies</t>
  </si>
  <si>
    <t>65540 · Repair Material</t>
  </si>
  <si>
    <t>65500 · Repair Supplies - Other</t>
  </si>
  <si>
    <t>Total 65500 · Repair Supplies</t>
  </si>
  <si>
    <t>67000 · Taxes &amp; Insurance</t>
  </si>
  <si>
    <t>67100 · Real Estate Taxes</t>
  </si>
  <si>
    <t>67120 · Payroll Taxes</t>
  </si>
  <si>
    <t>67200 · Property Liability Insurance</t>
  </si>
  <si>
    <t>67220 · Worker's Comp. Insurance</t>
  </si>
  <si>
    <t>67230 · Health Insurance</t>
  </si>
  <si>
    <t>67230 · Health Ins.&amp; Other Benefit</t>
  </si>
  <si>
    <t>Total 67000 · Taxes &amp; Insurance</t>
  </si>
  <si>
    <t>68000 · Financial Expenses</t>
  </si>
  <si>
    <t>68200 · Mortgage Interest</t>
  </si>
  <si>
    <t>68210 · Principal payments</t>
  </si>
  <si>
    <t>68900 · Misc. Financial Expense</t>
  </si>
  <si>
    <t>68910 · Interest on S.Deposit/Misc</t>
  </si>
  <si>
    <t>Total 68000 · Financial Expenses</t>
  </si>
  <si>
    <t>Total Expense</t>
  </si>
  <si>
    <t>Net Ordinary Income</t>
  </si>
  <si>
    <t>Other Income/Expense</t>
  </si>
  <si>
    <t>Other Expense</t>
  </si>
  <si>
    <t>97500 · Depreciation Expense</t>
  </si>
  <si>
    <t>95000 · Principal Offset</t>
  </si>
  <si>
    <t>98000 · Replacement Reserve</t>
  </si>
  <si>
    <t>98500 · Replacement Rsrv Offset</t>
  </si>
  <si>
    <t>Total Other Expense</t>
  </si>
  <si>
    <t>Net Other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</si>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</sst>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1" fillId="0" borderId="1" xfId="0" applyNumberFormat="1" applyFont="1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44" fontId="1" fillId="0" borderId="5" xfId="0" applyNumberFormat="1" applyFont="1" applyBorder="1"/>
    <xf numFmtId="44" fontId="1" fillId="0" borderId="0" xfId="0" applyNumberFormat="1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7483-D0CA-47ED-AB79-3CA97EE36F30}">
  <dimension ref="A1:M21"/>
  <sheetViews>
    <sheetView tabSelected="1" workbookViewId="0">
      <pane xSplit="4" ySplit="1" topLeftCell="E2" activePane="bottomRight" state="frozenSplit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4.4" x14ac:dyDescent="0.3"/>
  <cols>
    <col min="1" max="3" width="3" style="2" customWidth="1"/>
    <col min="4" max="4" width="17.88671875" style="2" customWidth="1"/>
    <col min="5" max="5" width="13.88671875" style="13" customWidth="1"/>
    <col min="6" max="6" width="2.33203125" style="13" customWidth="1"/>
    <col min="7" max="7" width="15.5546875" style="13" customWidth="1"/>
    <col min="8" max="8" width="2.33203125" style="13" customWidth="1"/>
    <col min="9" max="9" width="17.44140625" style="13" customWidth="1"/>
    <col min="10" max="10" width="2.33203125" style="13" customWidth="1"/>
    <col min="11" max="11" width="13.44140625" style="13" customWidth="1"/>
    <col min="12" max="12" width="2.33203125" style="13" customWidth="1"/>
    <col min="13" max="13" width="12.21875" style="13" customWidth="1"/>
  </cols>
  <sheetData>
    <row r="1" spans="1:13" s="4" customFormat="1" ht="38.4" customHeight="1" thickBot="1" x14ac:dyDescent="0.35">
      <c r="A1" s="3"/>
      <c r="B1" s="3"/>
      <c r="C1" s="3"/>
      <c r="D1" s="3"/>
      <c r="E1" s="5" t="s">
        <v>0</v>
      </c>
      <c r="F1" s="6"/>
      <c r="G1" s="5" t="s">
        <v>1</v>
      </c>
      <c r="H1" s="6"/>
      <c r="I1" s="5" t="s">
        <v>2</v>
      </c>
      <c r="J1" s="6"/>
      <c r="K1" s="5" t="s">
        <v>3</v>
      </c>
      <c r="L1" s="6"/>
      <c r="M1" s="5" t="s">
        <v>4</v>
      </c>
    </row>
    <row r="2" spans="1:13" ht="15" thickTop="1" x14ac:dyDescent="0.3">
      <c r="A2" s="1" t="s">
        <v>140</v>
      </c>
      <c r="B2" s="1"/>
      <c r="C2" s="1"/>
      <c r="D2" s="1"/>
      <c r="E2" s="7"/>
      <c r="F2" s="7"/>
      <c r="G2" s="7"/>
      <c r="H2" s="7"/>
      <c r="I2" s="7"/>
      <c r="J2" s="7"/>
      <c r="K2" s="7"/>
      <c r="L2" s="7"/>
      <c r="M2" s="7"/>
    </row>
    <row r="3" spans="1:13" x14ac:dyDescent="0.3">
      <c r="A3" s="1"/>
      <c r="B3" s="1" t="s">
        <v>141</v>
      </c>
      <c r="C3" s="1"/>
      <c r="D3" s="1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1"/>
      <c r="B4" s="1"/>
      <c r="C4" s="1" t="s">
        <v>142</v>
      </c>
      <c r="D4" s="1"/>
      <c r="E4" s="7">
        <v>54275.47</v>
      </c>
      <c r="F4" s="7"/>
      <c r="G4" s="7">
        <v>58661.43</v>
      </c>
      <c r="H4" s="7"/>
      <c r="I4" s="7">
        <v>57867.69</v>
      </c>
      <c r="J4" s="7"/>
      <c r="K4" s="7">
        <v>227515.47</v>
      </c>
      <c r="L4" s="7"/>
      <c r="M4" s="7">
        <f t="shared" ref="M4:M10" si="0">ROUND(SUM(E4:K4),5)</f>
        <v>398320.06</v>
      </c>
    </row>
    <row r="5" spans="1:13" x14ac:dyDescent="0.3">
      <c r="A5" s="1"/>
      <c r="B5" s="1"/>
      <c r="C5" s="1" t="s">
        <v>143</v>
      </c>
      <c r="D5" s="1"/>
      <c r="E5" s="7">
        <v>0</v>
      </c>
      <c r="F5" s="7"/>
      <c r="G5" s="7">
        <v>-8548.35</v>
      </c>
      <c r="H5" s="7"/>
      <c r="I5" s="7">
        <v>2600</v>
      </c>
      <c r="J5" s="7"/>
      <c r="K5" s="7">
        <v>3366.64</v>
      </c>
      <c r="L5" s="7"/>
      <c r="M5" s="7">
        <f t="shared" si="0"/>
        <v>-2581.71</v>
      </c>
    </row>
    <row r="6" spans="1:13" ht="15" thickBot="1" x14ac:dyDescent="0.35">
      <c r="A6" s="1"/>
      <c r="B6" s="1"/>
      <c r="C6" s="1" t="s">
        <v>144</v>
      </c>
      <c r="D6" s="1"/>
      <c r="E6" s="8">
        <v>5629.92</v>
      </c>
      <c r="F6" s="7"/>
      <c r="G6" s="8">
        <v>90571.1</v>
      </c>
      <c r="H6" s="7"/>
      <c r="I6" s="8">
        <v>14400</v>
      </c>
      <c r="J6" s="7"/>
      <c r="K6" s="8">
        <v>6764.21</v>
      </c>
      <c r="L6" s="7"/>
      <c r="M6" s="8">
        <f t="shared" si="0"/>
        <v>117365.23</v>
      </c>
    </row>
    <row r="7" spans="1:13" x14ac:dyDescent="0.3">
      <c r="A7" s="1"/>
      <c r="B7" s="1" t="s">
        <v>145</v>
      </c>
      <c r="C7" s="1"/>
      <c r="D7" s="1"/>
      <c r="E7" s="7">
        <f>ROUND(SUM(E3:E6),5)</f>
        <v>59905.39</v>
      </c>
      <c r="F7" s="7"/>
      <c r="G7" s="7">
        <f>ROUND(SUM(G3:G6),5)</f>
        <v>140684.18</v>
      </c>
      <c r="H7" s="7"/>
      <c r="I7" s="7">
        <f>ROUND(SUM(I3:I6),5)</f>
        <v>74867.69</v>
      </c>
      <c r="J7" s="7"/>
      <c r="K7" s="7">
        <f>ROUND(SUM(K3:K6),5)</f>
        <v>237646.32</v>
      </c>
      <c r="L7" s="7"/>
      <c r="M7" s="7">
        <f t="shared" si="0"/>
        <v>513103.58</v>
      </c>
    </row>
    <row r="8" spans="1:13" x14ac:dyDescent="0.3">
      <c r="A8" s="1"/>
      <c r="B8" s="1" t="s">
        <v>146</v>
      </c>
      <c r="C8" s="1"/>
      <c r="D8" s="1"/>
      <c r="E8" s="7">
        <v>0</v>
      </c>
      <c r="F8" s="7"/>
      <c r="G8" s="7">
        <v>5642836.3899999997</v>
      </c>
      <c r="H8" s="7"/>
      <c r="I8" s="7">
        <v>0</v>
      </c>
      <c r="J8" s="7"/>
      <c r="K8" s="7">
        <v>3212041.38</v>
      </c>
      <c r="L8" s="7"/>
      <c r="M8" s="7">
        <f t="shared" si="0"/>
        <v>8854877.7699999996</v>
      </c>
    </row>
    <row r="9" spans="1:13" ht="15" thickBot="1" x14ac:dyDescent="0.35">
      <c r="A9" s="1"/>
      <c r="B9" s="1" t="s">
        <v>147</v>
      </c>
      <c r="C9" s="1"/>
      <c r="D9" s="1"/>
      <c r="E9" s="7">
        <v>442435.04</v>
      </c>
      <c r="F9" s="7"/>
      <c r="G9" s="7">
        <v>244240.94</v>
      </c>
      <c r="H9" s="7"/>
      <c r="I9" s="7">
        <v>0</v>
      </c>
      <c r="J9" s="7"/>
      <c r="K9" s="7">
        <v>0</v>
      </c>
      <c r="L9" s="7"/>
      <c r="M9" s="7">
        <f t="shared" si="0"/>
        <v>686675.98</v>
      </c>
    </row>
    <row r="10" spans="1:13" s="2" customFormat="1" ht="10.8" thickBot="1" x14ac:dyDescent="0.25">
      <c r="A10" s="1" t="s">
        <v>148</v>
      </c>
      <c r="B10" s="1"/>
      <c r="C10" s="1"/>
      <c r="D10" s="1"/>
      <c r="E10" s="11">
        <f>ROUND(E2+SUM(E7:E9),5)</f>
        <v>502340.43</v>
      </c>
      <c r="F10" s="12"/>
      <c r="G10" s="11">
        <f>ROUND(G2+SUM(G7:G9),5)</f>
        <v>6027761.5099999998</v>
      </c>
      <c r="H10" s="12"/>
      <c r="I10" s="11">
        <f>ROUND(I2+SUM(I7:I9),5)</f>
        <v>74867.69</v>
      </c>
      <c r="J10" s="12"/>
      <c r="K10" s="11">
        <f>ROUND(K2+SUM(K7:K9),5)</f>
        <v>3449687.7</v>
      </c>
      <c r="L10" s="12"/>
      <c r="M10" s="11">
        <f t="shared" si="0"/>
        <v>10054657.33</v>
      </c>
    </row>
    <row r="11" spans="1:13" ht="15" thickTop="1" x14ac:dyDescent="0.3">
      <c r="A11" s="1" t="s">
        <v>149</v>
      </c>
      <c r="B11" s="1"/>
      <c r="C11" s="1"/>
      <c r="D11" s="1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">
      <c r="A12" s="1"/>
      <c r="B12" s="1" t="s">
        <v>150</v>
      </c>
      <c r="C12" s="1"/>
      <c r="D12" s="1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3">
      <c r="A13" s="1"/>
      <c r="B13" s="1"/>
      <c r="C13" s="1" t="s">
        <v>151</v>
      </c>
      <c r="D13" s="1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3">
      <c r="A14" s="1"/>
      <c r="B14" s="1"/>
      <c r="C14" s="1"/>
      <c r="D14" s="1" t="s">
        <v>152</v>
      </c>
      <c r="E14" s="7">
        <v>0</v>
      </c>
      <c r="F14" s="7"/>
      <c r="G14" s="7">
        <v>4419.0600000000004</v>
      </c>
      <c r="H14" s="7"/>
      <c r="I14" s="7">
        <v>1577.51</v>
      </c>
      <c r="J14" s="7"/>
      <c r="K14" s="7">
        <v>4794.79</v>
      </c>
      <c r="L14" s="7"/>
      <c r="M14" s="7">
        <f t="shared" ref="M14:M20" si="1">ROUND(SUM(E14:K14),5)</f>
        <v>10791.36</v>
      </c>
    </row>
    <row r="15" spans="1:13" ht="15" thickBot="1" x14ac:dyDescent="0.35">
      <c r="A15" s="1"/>
      <c r="B15" s="1"/>
      <c r="C15" s="1"/>
      <c r="D15" s="1" t="s">
        <v>153</v>
      </c>
      <c r="E15" s="8">
        <v>0</v>
      </c>
      <c r="F15" s="7"/>
      <c r="G15" s="8">
        <v>258650.62</v>
      </c>
      <c r="H15" s="7"/>
      <c r="I15" s="8">
        <v>9710.1200000000008</v>
      </c>
      <c r="J15" s="7"/>
      <c r="K15" s="8">
        <v>296255.25</v>
      </c>
      <c r="L15" s="7"/>
      <c r="M15" s="8">
        <f t="shared" si="1"/>
        <v>564615.99</v>
      </c>
    </row>
    <row r="16" spans="1:13" x14ac:dyDescent="0.3">
      <c r="A16" s="1"/>
      <c r="B16" s="1"/>
      <c r="C16" s="1" t="s">
        <v>154</v>
      </c>
      <c r="D16" s="1"/>
      <c r="E16" s="7">
        <f>ROUND(SUM(E13:E15),5)</f>
        <v>0</v>
      </c>
      <c r="F16" s="7"/>
      <c r="G16" s="7">
        <f>ROUND(SUM(G13:G15),5)</f>
        <v>263069.68</v>
      </c>
      <c r="H16" s="7"/>
      <c r="I16" s="7">
        <f>ROUND(SUM(I13:I15),5)</f>
        <v>11287.63</v>
      </c>
      <c r="J16" s="7"/>
      <c r="K16" s="7">
        <f>ROUND(SUM(K13:K15),5)</f>
        <v>301050.03999999998</v>
      </c>
      <c r="L16" s="7"/>
      <c r="M16" s="7">
        <f t="shared" si="1"/>
        <v>575407.35</v>
      </c>
    </row>
    <row r="17" spans="1:13" ht="15" thickBot="1" x14ac:dyDescent="0.35">
      <c r="A17" s="1"/>
      <c r="B17" s="1"/>
      <c r="C17" s="1" t="s">
        <v>155</v>
      </c>
      <c r="D17" s="1"/>
      <c r="E17" s="8">
        <v>0</v>
      </c>
      <c r="F17" s="7"/>
      <c r="G17" s="8">
        <v>1268862.58</v>
      </c>
      <c r="H17" s="7"/>
      <c r="I17" s="8">
        <v>0</v>
      </c>
      <c r="J17" s="7"/>
      <c r="K17" s="8">
        <v>3348061.29</v>
      </c>
      <c r="L17" s="7"/>
      <c r="M17" s="8">
        <f t="shared" si="1"/>
        <v>4616923.87</v>
      </c>
    </row>
    <row r="18" spans="1:13" x14ac:dyDescent="0.3">
      <c r="A18" s="1"/>
      <c r="B18" s="1" t="s">
        <v>156</v>
      </c>
      <c r="C18" s="1"/>
      <c r="D18" s="1"/>
      <c r="E18" s="7">
        <f>ROUND(E12+SUM(E16:E17),5)</f>
        <v>0</v>
      </c>
      <c r="F18" s="7"/>
      <c r="G18" s="7">
        <f>ROUND(G12+SUM(G16:G17),5)</f>
        <v>1531932.26</v>
      </c>
      <c r="H18" s="7"/>
      <c r="I18" s="7">
        <f>ROUND(I12+SUM(I16:I17),5)</f>
        <v>11287.63</v>
      </c>
      <c r="J18" s="7"/>
      <c r="K18" s="7">
        <f>ROUND(K12+SUM(K16:K17),5)</f>
        <v>3649111.33</v>
      </c>
      <c r="L18" s="7"/>
      <c r="M18" s="7">
        <f t="shared" si="1"/>
        <v>5192331.22</v>
      </c>
    </row>
    <row r="19" spans="1:13" ht="15" thickBot="1" x14ac:dyDescent="0.35">
      <c r="A19" s="1"/>
      <c r="B19" s="1" t="s">
        <v>157</v>
      </c>
      <c r="C19" s="1"/>
      <c r="D19" s="1"/>
      <c r="E19" s="7">
        <v>502340.43</v>
      </c>
      <c r="F19" s="7"/>
      <c r="G19" s="7">
        <v>4495829.25</v>
      </c>
      <c r="H19" s="7"/>
      <c r="I19" s="7">
        <v>63580.06</v>
      </c>
      <c r="J19" s="7"/>
      <c r="K19" s="7">
        <v>-199423.63</v>
      </c>
      <c r="L19" s="7"/>
      <c r="M19" s="7">
        <f t="shared" si="1"/>
        <v>4862326.1100000003</v>
      </c>
    </row>
    <row r="20" spans="1:13" s="2" customFormat="1" ht="10.8" thickBot="1" x14ac:dyDescent="0.25">
      <c r="A20" s="1" t="s">
        <v>158</v>
      </c>
      <c r="B20" s="1"/>
      <c r="C20" s="1"/>
      <c r="D20" s="1"/>
      <c r="E20" s="11">
        <f>ROUND(E11+SUM(E18:E19),5)</f>
        <v>502340.43</v>
      </c>
      <c r="F20" s="12"/>
      <c r="G20" s="11">
        <f>ROUND(G11+SUM(G18:G19),5)</f>
        <v>6027761.5099999998</v>
      </c>
      <c r="H20" s="12"/>
      <c r="I20" s="11">
        <f>ROUND(I11+SUM(I18:I19),5)</f>
        <v>74867.69</v>
      </c>
      <c r="J20" s="12"/>
      <c r="K20" s="11">
        <f>ROUND(K11+SUM(K18:K19),5)</f>
        <v>3449687.7</v>
      </c>
      <c r="L20" s="12"/>
      <c r="M20" s="11">
        <f t="shared" si="1"/>
        <v>10054657.33</v>
      </c>
    </row>
    <row r="21" spans="1:13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1:25 PM
&amp;"Arial,Bold"&amp;8 07/13/23
&amp;"Arial,Bold"&amp;8 Accrual Basis&amp;C&amp;"Arial,Bold"&amp;12 HOPE Partnership, Inc.
&amp;"Arial,Bold"&amp;14 Combined Summary Balance Sheet
&amp;"Arial,Bold"&amp;10 As of June 30, 2023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38B2-2475-4AC0-8A49-4A2B15723F2F}">
  <dimension ref="A1:P137"/>
  <sheetViews>
    <sheetView workbookViewId="0">
      <pane xSplit="7" ySplit="1" topLeftCell="H130" activePane="bottomRight" state="frozenSplit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4.4" x14ac:dyDescent="0.3"/>
  <cols>
    <col min="1" max="6" width="3" style="2" customWidth="1"/>
    <col min="7" max="7" width="31.88671875" style="2" customWidth="1"/>
    <col min="8" max="8" width="15.6640625" style="13" customWidth="1"/>
    <col min="9" max="9" width="2.33203125" style="13" customWidth="1"/>
    <col min="10" max="10" width="15.77734375" style="13" customWidth="1"/>
    <col min="11" max="11" width="2.33203125" style="13" customWidth="1"/>
    <col min="12" max="12" width="16.5546875" style="13" customWidth="1"/>
    <col min="13" max="13" width="2.33203125" style="13" customWidth="1"/>
    <col min="14" max="14" width="14.6640625" style="13" bestFit="1" customWidth="1"/>
    <col min="15" max="15" width="2.33203125" style="13" customWidth="1"/>
    <col min="16" max="16" width="13.21875" style="13" customWidth="1"/>
  </cols>
  <sheetData>
    <row r="1" spans="1:16" s="4" customFormat="1" ht="40.799999999999997" customHeight="1" thickBot="1" x14ac:dyDescent="0.35">
      <c r="A1" s="3"/>
      <c r="B1" s="3"/>
      <c r="C1" s="3"/>
      <c r="D1" s="3"/>
      <c r="E1" s="3"/>
      <c r="F1" s="3"/>
      <c r="G1" s="3"/>
      <c r="H1" s="5" t="s">
        <v>0</v>
      </c>
      <c r="I1" s="6"/>
      <c r="J1" s="5" t="s">
        <v>1</v>
      </c>
      <c r="K1" s="6"/>
      <c r="L1" s="5" t="s">
        <v>2</v>
      </c>
      <c r="M1" s="6"/>
      <c r="N1" s="5" t="s">
        <v>3</v>
      </c>
      <c r="O1" s="6"/>
      <c r="P1" s="5" t="s">
        <v>4</v>
      </c>
    </row>
    <row r="2" spans="1:16" ht="15" thickTop="1" x14ac:dyDescent="0.3">
      <c r="A2" s="1"/>
      <c r="B2" s="1" t="s">
        <v>5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  <c r="N2" s="7"/>
      <c r="O2" s="7"/>
      <c r="P2" s="7"/>
    </row>
    <row r="3" spans="1:16" x14ac:dyDescent="0.3">
      <c r="A3" s="1"/>
      <c r="B3" s="1"/>
      <c r="C3" s="1"/>
      <c r="D3" s="1" t="s">
        <v>6</v>
      </c>
      <c r="E3" s="1"/>
      <c r="F3" s="1"/>
      <c r="G3" s="1"/>
      <c r="H3" s="7"/>
      <c r="I3" s="7"/>
      <c r="J3" s="7"/>
      <c r="K3" s="7"/>
      <c r="L3" s="7"/>
      <c r="M3" s="7"/>
      <c r="N3" s="7"/>
      <c r="O3" s="7"/>
      <c r="P3" s="7"/>
    </row>
    <row r="4" spans="1:16" x14ac:dyDescent="0.3">
      <c r="A4" s="1"/>
      <c r="B4" s="1"/>
      <c r="C4" s="1"/>
      <c r="D4" s="1"/>
      <c r="E4" s="1" t="s">
        <v>7</v>
      </c>
      <c r="F4" s="1"/>
      <c r="G4" s="1"/>
      <c r="H4" s="7"/>
      <c r="I4" s="7"/>
      <c r="J4" s="7"/>
      <c r="K4" s="7"/>
      <c r="L4" s="7"/>
      <c r="M4" s="7"/>
      <c r="N4" s="7"/>
      <c r="O4" s="7"/>
      <c r="P4" s="7"/>
    </row>
    <row r="5" spans="1:16" x14ac:dyDescent="0.3">
      <c r="A5" s="1"/>
      <c r="B5" s="1"/>
      <c r="C5" s="1"/>
      <c r="D5" s="1"/>
      <c r="E5" s="1"/>
      <c r="F5" s="1" t="s">
        <v>8</v>
      </c>
      <c r="G5" s="1"/>
      <c r="H5" s="7"/>
      <c r="I5" s="7"/>
      <c r="J5" s="7"/>
      <c r="K5" s="7"/>
      <c r="L5" s="7"/>
      <c r="M5" s="7"/>
      <c r="N5" s="7"/>
      <c r="O5" s="7"/>
      <c r="P5" s="7"/>
    </row>
    <row r="6" spans="1:16" x14ac:dyDescent="0.3">
      <c r="A6" s="1"/>
      <c r="B6" s="1"/>
      <c r="C6" s="1"/>
      <c r="D6" s="1"/>
      <c r="E6" s="1"/>
      <c r="F6" s="1"/>
      <c r="G6" s="1" t="s">
        <v>9</v>
      </c>
      <c r="H6" s="7">
        <v>13554.51</v>
      </c>
      <c r="I6" s="7"/>
      <c r="J6" s="7">
        <v>0</v>
      </c>
      <c r="K6" s="7"/>
      <c r="L6" s="7">
        <v>0</v>
      </c>
      <c r="M6" s="7"/>
      <c r="N6" s="7">
        <v>0</v>
      </c>
      <c r="O6" s="7"/>
      <c r="P6" s="7">
        <f t="shared" ref="P6:P11" si="0">ROUND(SUM(H6:N6),5)</f>
        <v>13554.51</v>
      </c>
    </row>
    <row r="7" spans="1:16" ht="15" thickBot="1" x14ac:dyDescent="0.35">
      <c r="A7" s="1"/>
      <c r="B7" s="1"/>
      <c r="C7" s="1"/>
      <c r="D7" s="1"/>
      <c r="E7" s="1"/>
      <c r="F7" s="1"/>
      <c r="G7" s="1" t="s">
        <v>10</v>
      </c>
      <c r="H7" s="8">
        <v>119.2</v>
      </c>
      <c r="I7" s="7"/>
      <c r="J7" s="8">
        <v>0</v>
      </c>
      <c r="K7" s="7"/>
      <c r="L7" s="8">
        <v>0</v>
      </c>
      <c r="M7" s="7"/>
      <c r="N7" s="8">
        <v>0</v>
      </c>
      <c r="O7" s="7"/>
      <c r="P7" s="8">
        <f t="shared" si="0"/>
        <v>119.2</v>
      </c>
    </row>
    <row r="8" spans="1:16" x14ac:dyDescent="0.3">
      <c r="A8" s="1"/>
      <c r="B8" s="1"/>
      <c r="C8" s="1"/>
      <c r="D8" s="1"/>
      <c r="E8" s="1"/>
      <c r="F8" s="1" t="s">
        <v>11</v>
      </c>
      <c r="G8" s="1"/>
      <c r="H8" s="7">
        <f>ROUND(SUM(H5:H7),5)</f>
        <v>13673.71</v>
      </c>
      <c r="I8" s="7"/>
      <c r="J8" s="7">
        <f>ROUND(SUM(J5:J7),5)</f>
        <v>0</v>
      </c>
      <c r="K8" s="7"/>
      <c r="L8" s="7">
        <f>ROUND(SUM(L5:L7),5)</f>
        <v>0</v>
      </c>
      <c r="M8" s="7"/>
      <c r="N8" s="7">
        <f>ROUND(SUM(N5:N7),5)</f>
        <v>0</v>
      </c>
      <c r="O8" s="7"/>
      <c r="P8" s="7">
        <f t="shared" si="0"/>
        <v>13673.71</v>
      </c>
    </row>
    <row r="9" spans="1:16" x14ac:dyDescent="0.3">
      <c r="A9" s="1"/>
      <c r="B9" s="1"/>
      <c r="C9" s="1"/>
      <c r="D9" s="1"/>
      <c r="E9" s="1"/>
      <c r="F9" s="1" t="s">
        <v>12</v>
      </c>
      <c r="G9" s="1"/>
      <c r="H9" s="7">
        <v>33113</v>
      </c>
      <c r="I9" s="7"/>
      <c r="J9" s="7">
        <v>0</v>
      </c>
      <c r="K9" s="7"/>
      <c r="L9" s="7">
        <v>0</v>
      </c>
      <c r="M9" s="7"/>
      <c r="N9" s="7">
        <v>0</v>
      </c>
      <c r="O9" s="7"/>
      <c r="P9" s="7">
        <f t="shared" si="0"/>
        <v>33113</v>
      </c>
    </row>
    <row r="10" spans="1:16" ht="15" thickBot="1" x14ac:dyDescent="0.35">
      <c r="A10" s="1"/>
      <c r="B10" s="1"/>
      <c r="C10" s="1"/>
      <c r="D10" s="1"/>
      <c r="E10" s="1"/>
      <c r="F10" s="1" t="s">
        <v>13</v>
      </c>
      <c r="G10" s="1"/>
      <c r="H10" s="8">
        <v>188.23</v>
      </c>
      <c r="I10" s="7"/>
      <c r="J10" s="8">
        <v>0</v>
      </c>
      <c r="K10" s="7"/>
      <c r="L10" s="8">
        <v>0</v>
      </c>
      <c r="M10" s="7"/>
      <c r="N10" s="8">
        <v>0</v>
      </c>
      <c r="O10" s="7"/>
      <c r="P10" s="8">
        <f t="shared" si="0"/>
        <v>188.23</v>
      </c>
    </row>
    <row r="11" spans="1:16" x14ac:dyDescent="0.3">
      <c r="A11" s="1"/>
      <c r="B11" s="1"/>
      <c r="C11" s="1"/>
      <c r="D11" s="1"/>
      <c r="E11" s="1" t="s">
        <v>14</v>
      </c>
      <c r="F11" s="1"/>
      <c r="G11" s="1"/>
      <c r="H11" s="7">
        <f>ROUND(H4+SUM(H8:H10),5)</f>
        <v>46974.94</v>
      </c>
      <c r="I11" s="7"/>
      <c r="J11" s="7">
        <f>ROUND(J4+SUM(J8:J10),5)</f>
        <v>0</v>
      </c>
      <c r="K11" s="7"/>
      <c r="L11" s="7">
        <f>ROUND(L4+SUM(L8:L10),5)</f>
        <v>0</v>
      </c>
      <c r="M11" s="7"/>
      <c r="N11" s="7">
        <f>ROUND(N4+SUM(N8:N10),5)</f>
        <v>0</v>
      </c>
      <c r="O11" s="7"/>
      <c r="P11" s="7">
        <f t="shared" si="0"/>
        <v>46974.94</v>
      </c>
    </row>
    <row r="12" spans="1:16" x14ac:dyDescent="0.3">
      <c r="A12" s="1"/>
      <c r="B12" s="1"/>
      <c r="C12" s="1"/>
      <c r="D12" s="1"/>
      <c r="E12" s="1" t="s">
        <v>15</v>
      </c>
      <c r="F12" s="1"/>
      <c r="G12" s="1"/>
      <c r="H12" s="7"/>
      <c r="I12" s="7"/>
      <c r="J12" s="7"/>
      <c r="K12" s="7"/>
      <c r="L12" s="7"/>
      <c r="M12" s="7"/>
      <c r="N12" s="7"/>
      <c r="O12" s="7"/>
      <c r="P12" s="7"/>
    </row>
    <row r="13" spans="1:16" ht="15" thickBot="1" x14ac:dyDescent="0.35">
      <c r="A13" s="1"/>
      <c r="B13" s="1"/>
      <c r="C13" s="1"/>
      <c r="D13" s="1"/>
      <c r="E13" s="1"/>
      <c r="F13" s="1" t="s">
        <v>16</v>
      </c>
      <c r="G13" s="1"/>
      <c r="H13" s="8">
        <v>3700</v>
      </c>
      <c r="I13" s="7"/>
      <c r="J13" s="8">
        <v>0</v>
      </c>
      <c r="K13" s="7"/>
      <c r="L13" s="8">
        <v>0</v>
      </c>
      <c r="M13" s="7"/>
      <c r="N13" s="8">
        <v>0</v>
      </c>
      <c r="O13" s="7"/>
      <c r="P13" s="8">
        <f>ROUND(SUM(H13:N13),5)</f>
        <v>3700</v>
      </c>
    </row>
    <row r="14" spans="1:16" x14ac:dyDescent="0.3">
      <c r="A14" s="1"/>
      <c r="B14" s="1"/>
      <c r="C14" s="1"/>
      <c r="D14" s="1"/>
      <c r="E14" s="1" t="s">
        <v>17</v>
      </c>
      <c r="F14" s="1"/>
      <c r="G14" s="1"/>
      <c r="H14" s="7">
        <f>ROUND(SUM(H12:H13),5)</f>
        <v>3700</v>
      </c>
      <c r="I14" s="7"/>
      <c r="J14" s="7">
        <f>ROUND(SUM(J12:J13),5)</f>
        <v>0</v>
      </c>
      <c r="K14" s="7"/>
      <c r="L14" s="7">
        <f>ROUND(SUM(L12:L13),5)</f>
        <v>0</v>
      </c>
      <c r="M14" s="7"/>
      <c r="N14" s="7">
        <f>ROUND(SUM(N12:N13),5)</f>
        <v>0</v>
      </c>
      <c r="O14" s="7"/>
      <c r="P14" s="7">
        <f>ROUND(SUM(H14:N14),5)</f>
        <v>3700</v>
      </c>
    </row>
    <row r="15" spans="1:16" x14ac:dyDescent="0.3">
      <c r="A15" s="1"/>
      <c r="B15" s="1"/>
      <c r="C15" s="1"/>
      <c r="D15" s="1"/>
      <c r="E15" s="1" t="s">
        <v>18</v>
      </c>
      <c r="F15" s="1"/>
      <c r="G15" s="1"/>
      <c r="H15" s="7">
        <v>26000</v>
      </c>
      <c r="I15" s="7"/>
      <c r="J15" s="7">
        <v>0</v>
      </c>
      <c r="K15" s="7"/>
      <c r="L15" s="7">
        <v>0</v>
      </c>
      <c r="M15" s="7"/>
      <c r="N15" s="7">
        <v>0</v>
      </c>
      <c r="O15" s="7"/>
      <c r="P15" s="7">
        <f>ROUND(SUM(H15:N15),5)</f>
        <v>26000</v>
      </c>
    </row>
    <row r="16" spans="1:16" x14ac:dyDescent="0.3">
      <c r="A16" s="1"/>
      <c r="B16" s="1"/>
      <c r="C16" s="1"/>
      <c r="D16" s="1"/>
      <c r="E16" s="1" t="s">
        <v>19</v>
      </c>
      <c r="F16" s="1"/>
      <c r="G16" s="1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3">
      <c r="A17" s="1"/>
      <c r="B17" s="1"/>
      <c r="C17" s="1"/>
      <c r="D17" s="1"/>
      <c r="E17" s="1"/>
      <c r="F17" s="1" t="s">
        <v>20</v>
      </c>
      <c r="G17" s="1"/>
      <c r="H17" s="7">
        <v>15000</v>
      </c>
      <c r="I17" s="7"/>
      <c r="J17" s="7">
        <v>0</v>
      </c>
      <c r="K17" s="7"/>
      <c r="L17" s="7">
        <v>0</v>
      </c>
      <c r="M17" s="7"/>
      <c r="N17" s="7">
        <v>0</v>
      </c>
      <c r="O17" s="7"/>
      <c r="P17" s="7">
        <f t="shared" ref="P17:P22" si="1">ROUND(SUM(H17:N17),5)</f>
        <v>15000</v>
      </c>
    </row>
    <row r="18" spans="1:16" ht="15" thickBot="1" x14ac:dyDescent="0.35">
      <c r="A18" s="1"/>
      <c r="B18" s="1"/>
      <c r="C18" s="1"/>
      <c r="D18" s="1"/>
      <c r="E18" s="1"/>
      <c r="F18" s="1" t="s">
        <v>21</v>
      </c>
      <c r="G18" s="1"/>
      <c r="H18" s="8">
        <v>7000</v>
      </c>
      <c r="I18" s="7"/>
      <c r="J18" s="8">
        <v>0</v>
      </c>
      <c r="K18" s="7"/>
      <c r="L18" s="8">
        <v>0</v>
      </c>
      <c r="M18" s="7"/>
      <c r="N18" s="8">
        <v>0</v>
      </c>
      <c r="O18" s="7"/>
      <c r="P18" s="8">
        <f t="shared" si="1"/>
        <v>7000</v>
      </c>
    </row>
    <row r="19" spans="1:16" x14ac:dyDescent="0.3">
      <c r="A19" s="1"/>
      <c r="B19" s="1"/>
      <c r="C19" s="1"/>
      <c r="D19" s="1"/>
      <c r="E19" s="1" t="s">
        <v>22</v>
      </c>
      <c r="F19" s="1"/>
      <c r="G19" s="1"/>
      <c r="H19" s="7">
        <f>ROUND(SUM(H16:H18),5)</f>
        <v>22000</v>
      </c>
      <c r="I19" s="7"/>
      <c r="J19" s="7">
        <f>ROUND(SUM(J16:J18),5)</f>
        <v>0</v>
      </c>
      <c r="K19" s="7"/>
      <c r="L19" s="7">
        <f>ROUND(SUM(L16:L18),5)</f>
        <v>0</v>
      </c>
      <c r="M19" s="7"/>
      <c r="N19" s="7">
        <f>ROUND(SUM(N16:N18),5)</f>
        <v>0</v>
      </c>
      <c r="O19" s="7"/>
      <c r="P19" s="7">
        <f t="shared" si="1"/>
        <v>22000</v>
      </c>
    </row>
    <row r="20" spans="1:16" x14ac:dyDescent="0.3">
      <c r="A20" s="1"/>
      <c r="B20" s="1"/>
      <c r="C20" s="1"/>
      <c r="D20" s="1"/>
      <c r="E20" s="1" t="s">
        <v>23</v>
      </c>
      <c r="F20" s="1"/>
      <c r="G20" s="1"/>
      <c r="H20" s="7">
        <v>16247.86</v>
      </c>
      <c r="I20" s="7"/>
      <c r="J20" s="7">
        <v>0</v>
      </c>
      <c r="K20" s="7"/>
      <c r="L20" s="7">
        <v>0</v>
      </c>
      <c r="M20" s="7"/>
      <c r="N20" s="7">
        <v>0</v>
      </c>
      <c r="O20" s="7"/>
      <c r="P20" s="7">
        <f t="shared" si="1"/>
        <v>16247.86</v>
      </c>
    </row>
    <row r="21" spans="1:16" x14ac:dyDescent="0.3">
      <c r="A21" s="1"/>
      <c r="B21" s="1"/>
      <c r="C21" s="1"/>
      <c r="D21" s="1"/>
      <c r="E21" s="1" t="s">
        <v>24</v>
      </c>
      <c r="F21" s="1"/>
      <c r="G21" s="1"/>
      <c r="H21" s="7">
        <v>3800</v>
      </c>
      <c r="I21" s="7"/>
      <c r="J21" s="7">
        <v>0</v>
      </c>
      <c r="K21" s="7"/>
      <c r="L21" s="7">
        <v>0</v>
      </c>
      <c r="M21" s="7"/>
      <c r="N21" s="7">
        <v>0</v>
      </c>
      <c r="O21" s="7"/>
      <c r="P21" s="7">
        <f t="shared" si="1"/>
        <v>3800</v>
      </c>
    </row>
    <row r="22" spans="1:16" x14ac:dyDescent="0.3">
      <c r="A22" s="1"/>
      <c r="B22" s="1"/>
      <c r="C22" s="1"/>
      <c r="D22" s="1"/>
      <c r="E22" s="1" t="s">
        <v>25</v>
      </c>
      <c r="F22" s="1"/>
      <c r="G22" s="1"/>
      <c r="H22" s="7">
        <v>894.53</v>
      </c>
      <c r="I22" s="7"/>
      <c r="J22" s="7">
        <v>0</v>
      </c>
      <c r="K22" s="7"/>
      <c r="L22" s="7">
        <v>0</v>
      </c>
      <c r="M22" s="7"/>
      <c r="N22" s="7">
        <v>0</v>
      </c>
      <c r="O22" s="7"/>
      <c r="P22" s="7">
        <f t="shared" si="1"/>
        <v>894.53</v>
      </c>
    </row>
    <row r="23" spans="1:16" x14ac:dyDescent="0.3">
      <c r="A23" s="1"/>
      <c r="B23" s="1"/>
      <c r="C23" s="1"/>
      <c r="D23" s="1"/>
      <c r="E23" s="1" t="s">
        <v>26</v>
      </c>
      <c r="F23" s="1"/>
      <c r="G23" s="1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3">
      <c r="A24" s="1"/>
      <c r="B24" s="1"/>
      <c r="C24" s="1"/>
      <c r="D24" s="1"/>
      <c r="E24" s="1"/>
      <c r="F24" s="1" t="s">
        <v>27</v>
      </c>
      <c r="G24" s="1"/>
      <c r="H24" s="7"/>
      <c r="I24" s="7"/>
      <c r="J24" s="7"/>
      <c r="K24" s="7"/>
      <c r="L24" s="7"/>
      <c r="M24" s="7"/>
      <c r="N24" s="7"/>
      <c r="O24" s="7"/>
      <c r="P24" s="7"/>
    </row>
    <row r="25" spans="1:16" ht="15" thickBot="1" x14ac:dyDescent="0.35">
      <c r="A25" s="1"/>
      <c r="B25" s="1"/>
      <c r="C25" s="1"/>
      <c r="D25" s="1"/>
      <c r="E25" s="1"/>
      <c r="F25" s="1"/>
      <c r="G25" s="1" t="s">
        <v>28</v>
      </c>
      <c r="H25" s="7">
        <v>14994.28</v>
      </c>
      <c r="I25" s="7"/>
      <c r="J25" s="7">
        <v>0</v>
      </c>
      <c r="K25" s="7"/>
      <c r="L25" s="7">
        <v>0</v>
      </c>
      <c r="M25" s="7"/>
      <c r="N25" s="7">
        <v>0</v>
      </c>
      <c r="O25" s="7"/>
      <c r="P25" s="7">
        <f>ROUND(SUM(H25:N25),5)</f>
        <v>14994.28</v>
      </c>
    </row>
    <row r="26" spans="1:16" ht="15" thickBot="1" x14ac:dyDescent="0.35">
      <c r="A26" s="1"/>
      <c r="B26" s="1"/>
      <c r="C26" s="1"/>
      <c r="D26" s="1"/>
      <c r="E26" s="1"/>
      <c r="F26" s="1" t="s">
        <v>29</v>
      </c>
      <c r="G26" s="1"/>
      <c r="H26" s="9">
        <f>ROUND(SUM(H24:H25),5)</f>
        <v>14994.28</v>
      </c>
      <c r="I26" s="7"/>
      <c r="J26" s="9">
        <f>ROUND(SUM(J24:J25),5)</f>
        <v>0</v>
      </c>
      <c r="K26" s="7"/>
      <c r="L26" s="9">
        <f>ROUND(SUM(L24:L25),5)</f>
        <v>0</v>
      </c>
      <c r="M26" s="7"/>
      <c r="N26" s="9">
        <f>ROUND(SUM(N24:N25),5)</f>
        <v>0</v>
      </c>
      <c r="O26" s="7"/>
      <c r="P26" s="9">
        <f>ROUND(SUM(H26:N26),5)</f>
        <v>14994.28</v>
      </c>
    </row>
    <row r="27" spans="1:16" x14ac:dyDescent="0.3">
      <c r="A27" s="1"/>
      <c r="B27" s="1"/>
      <c r="C27" s="1"/>
      <c r="D27" s="1"/>
      <c r="E27" s="1" t="s">
        <v>30</v>
      </c>
      <c r="F27" s="1"/>
      <c r="G27" s="1"/>
      <c r="H27" s="7">
        <f>ROUND(H23+H26,5)</f>
        <v>14994.28</v>
      </c>
      <c r="I27" s="7"/>
      <c r="J27" s="7">
        <f>ROUND(J23+J26,5)</f>
        <v>0</v>
      </c>
      <c r="K27" s="7"/>
      <c r="L27" s="7">
        <f>ROUND(L23+L26,5)</f>
        <v>0</v>
      </c>
      <c r="M27" s="7"/>
      <c r="N27" s="7">
        <f>ROUND(N23+N26,5)</f>
        <v>0</v>
      </c>
      <c r="O27" s="7"/>
      <c r="P27" s="7">
        <f>ROUND(SUM(H27:N27),5)</f>
        <v>14994.28</v>
      </c>
    </row>
    <row r="28" spans="1:16" x14ac:dyDescent="0.3">
      <c r="A28" s="1"/>
      <c r="B28" s="1"/>
      <c r="C28" s="1"/>
      <c r="D28" s="1" t="s">
        <v>31</v>
      </c>
      <c r="E28" s="1"/>
      <c r="F28" s="1"/>
      <c r="G28" s="1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3">
      <c r="A29" s="1"/>
      <c r="B29" s="1"/>
      <c r="C29" s="1"/>
      <c r="D29" s="1"/>
      <c r="E29" s="1" t="s">
        <v>32</v>
      </c>
      <c r="F29" s="1"/>
      <c r="G29" s="1"/>
      <c r="H29" s="7">
        <v>0</v>
      </c>
      <c r="I29" s="7"/>
      <c r="J29" s="7">
        <v>231508</v>
      </c>
      <c r="K29" s="7"/>
      <c r="L29" s="7">
        <v>117300</v>
      </c>
      <c r="M29" s="7"/>
      <c r="N29" s="7">
        <v>184209</v>
      </c>
      <c r="O29" s="7"/>
      <c r="P29" s="7">
        <f t="shared" ref="P29:P42" si="2">ROUND(SUM(H29:N29),5)</f>
        <v>533017</v>
      </c>
    </row>
    <row r="30" spans="1:16" x14ac:dyDescent="0.3">
      <c r="A30" s="1"/>
      <c r="B30" s="1"/>
      <c r="C30" s="1"/>
      <c r="D30" s="1"/>
      <c r="E30" s="1" t="s">
        <v>33</v>
      </c>
      <c r="F30" s="1"/>
      <c r="G30" s="1"/>
      <c r="H30" s="7">
        <v>0</v>
      </c>
      <c r="I30" s="7"/>
      <c r="J30" s="7">
        <v>0</v>
      </c>
      <c r="K30" s="7"/>
      <c r="L30" s="7">
        <v>0</v>
      </c>
      <c r="M30" s="7"/>
      <c r="N30" s="7">
        <v>22311</v>
      </c>
      <c r="O30" s="7"/>
      <c r="P30" s="7">
        <f t="shared" si="2"/>
        <v>22311</v>
      </c>
    </row>
    <row r="31" spans="1:16" x14ac:dyDescent="0.3">
      <c r="A31" s="1"/>
      <c r="B31" s="1"/>
      <c r="C31" s="1"/>
      <c r="D31" s="1"/>
      <c r="E31" s="1" t="s">
        <v>34</v>
      </c>
      <c r="F31" s="1"/>
      <c r="G31" s="1"/>
      <c r="H31" s="7">
        <v>0</v>
      </c>
      <c r="I31" s="7"/>
      <c r="J31" s="7">
        <v>-3681</v>
      </c>
      <c r="K31" s="7"/>
      <c r="L31" s="7">
        <v>0</v>
      </c>
      <c r="M31" s="7"/>
      <c r="N31" s="7">
        <v>-1155</v>
      </c>
      <c r="O31" s="7"/>
      <c r="P31" s="7">
        <f t="shared" si="2"/>
        <v>-4836</v>
      </c>
    </row>
    <row r="32" spans="1:16" x14ac:dyDescent="0.3">
      <c r="A32" s="1"/>
      <c r="B32" s="1"/>
      <c r="C32" s="1"/>
      <c r="D32" s="1"/>
      <c r="E32" s="1" t="s">
        <v>35</v>
      </c>
      <c r="F32" s="1"/>
      <c r="G32" s="1"/>
      <c r="H32" s="7">
        <v>0</v>
      </c>
      <c r="I32" s="7"/>
      <c r="J32" s="7">
        <v>0</v>
      </c>
      <c r="K32" s="7"/>
      <c r="L32" s="7">
        <v>0</v>
      </c>
      <c r="M32" s="7"/>
      <c r="N32" s="7">
        <v>16.309999999999999</v>
      </c>
      <c r="O32" s="7"/>
      <c r="P32" s="7">
        <f t="shared" si="2"/>
        <v>16.309999999999999</v>
      </c>
    </row>
    <row r="33" spans="1:16" x14ac:dyDescent="0.3">
      <c r="A33" s="1"/>
      <c r="B33" s="1"/>
      <c r="C33" s="1"/>
      <c r="D33" s="1"/>
      <c r="E33" s="1" t="s">
        <v>36</v>
      </c>
      <c r="F33" s="1"/>
      <c r="G33" s="1"/>
      <c r="H33" s="7">
        <v>0</v>
      </c>
      <c r="I33" s="7"/>
      <c r="J33" s="7">
        <v>36.57</v>
      </c>
      <c r="K33" s="7"/>
      <c r="L33" s="7">
        <v>0</v>
      </c>
      <c r="M33" s="7"/>
      <c r="N33" s="7">
        <v>0</v>
      </c>
      <c r="O33" s="7"/>
      <c r="P33" s="7">
        <f t="shared" si="2"/>
        <v>36.57</v>
      </c>
    </row>
    <row r="34" spans="1:16" x14ac:dyDescent="0.3">
      <c r="A34" s="1"/>
      <c r="B34" s="1"/>
      <c r="C34" s="1"/>
      <c r="D34" s="1"/>
      <c r="E34" s="1" t="s">
        <v>37</v>
      </c>
      <c r="F34" s="1"/>
      <c r="G34" s="1"/>
      <c r="H34" s="7">
        <v>0</v>
      </c>
      <c r="I34" s="7"/>
      <c r="J34" s="7">
        <v>750</v>
      </c>
      <c r="K34" s="7"/>
      <c r="L34" s="7">
        <v>0</v>
      </c>
      <c r="M34" s="7"/>
      <c r="N34" s="7">
        <v>0</v>
      </c>
      <c r="O34" s="7"/>
      <c r="P34" s="7">
        <f t="shared" si="2"/>
        <v>750</v>
      </c>
    </row>
    <row r="35" spans="1:16" x14ac:dyDescent="0.3">
      <c r="A35" s="1"/>
      <c r="B35" s="1"/>
      <c r="C35" s="1"/>
      <c r="D35" s="1"/>
      <c r="E35" s="1" t="s">
        <v>38</v>
      </c>
      <c r="F35" s="1"/>
      <c r="G35" s="1"/>
      <c r="H35" s="7">
        <v>0</v>
      </c>
      <c r="I35" s="7"/>
      <c r="J35" s="7">
        <v>0</v>
      </c>
      <c r="K35" s="7"/>
      <c r="L35" s="7">
        <v>2.1</v>
      </c>
      <c r="M35" s="7"/>
      <c r="N35" s="7">
        <v>0</v>
      </c>
      <c r="O35" s="7"/>
      <c r="P35" s="7">
        <f t="shared" si="2"/>
        <v>2.1</v>
      </c>
    </row>
    <row r="36" spans="1:16" x14ac:dyDescent="0.3">
      <c r="A36" s="1"/>
      <c r="B36" s="1"/>
      <c r="C36" s="1"/>
      <c r="D36" s="1"/>
      <c r="E36" s="1" t="s">
        <v>39</v>
      </c>
      <c r="F36" s="1"/>
      <c r="G36" s="1"/>
      <c r="H36" s="7">
        <v>0</v>
      </c>
      <c r="I36" s="7"/>
      <c r="J36" s="7">
        <v>0</v>
      </c>
      <c r="K36" s="7"/>
      <c r="L36" s="7">
        <v>200</v>
      </c>
      <c r="M36" s="7"/>
      <c r="N36" s="7">
        <v>0</v>
      </c>
      <c r="O36" s="7"/>
      <c r="P36" s="7">
        <f t="shared" si="2"/>
        <v>200</v>
      </c>
    </row>
    <row r="37" spans="1:16" x14ac:dyDescent="0.3">
      <c r="A37" s="1"/>
      <c r="B37" s="1"/>
      <c r="C37" s="1"/>
      <c r="D37" s="1"/>
      <c r="E37" s="1" t="s">
        <v>40</v>
      </c>
      <c r="F37" s="1"/>
      <c r="G37" s="1"/>
      <c r="H37" s="7">
        <v>0</v>
      </c>
      <c r="I37" s="7"/>
      <c r="J37" s="7">
        <v>0</v>
      </c>
      <c r="K37" s="7"/>
      <c r="L37" s="7">
        <v>0</v>
      </c>
      <c r="M37" s="7"/>
      <c r="N37" s="7">
        <v>284.73</v>
      </c>
      <c r="O37" s="7"/>
      <c r="P37" s="7">
        <f t="shared" si="2"/>
        <v>284.73</v>
      </c>
    </row>
    <row r="38" spans="1:16" x14ac:dyDescent="0.3">
      <c r="A38" s="1"/>
      <c r="B38" s="1"/>
      <c r="C38" s="1"/>
      <c r="D38" s="1"/>
      <c r="E38" s="1" t="s">
        <v>41</v>
      </c>
      <c r="F38" s="1"/>
      <c r="G38" s="1"/>
      <c r="H38" s="7">
        <v>0</v>
      </c>
      <c r="I38" s="7"/>
      <c r="J38" s="7">
        <v>0</v>
      </c>
      <c r="K38" s="7"/>
      <c r="L38" s="7">
        <v>0</v>
      </c>
      <c r="M38" s="7"/>
      <c r="N38" s="7">
        <v>-66.48</v>
      </c>
      <c r="O38" s="7"/>
      <c r="P38" s="7">
        <f t="shared" si="2"/>
        <v>-66.48</v>
      </c>
    </row>
    <row r="39" spans="1:16" ht="15" thickBot="1" x14ac:dyDescent="0.35">
      <c r="A39" s="1"/>
      <c r="B39" s="1"/>
      <c r="C39" s="1"/>
      <c r="D39" s="1"/>
      <c r="E39" s="1" t="s">
        <v>42</v>
      </c>
      <c r="F39" s="1"/>
      <c r="G39" s="1"/>
      <c r="H39" s="8">
        <v>0</v>
      </c>
      <c r="I39" s="7"/>
      <c r="J39" s="8">
        <v>0</v>
      </c>
      <c r="K39" s="7"/>
      <c r="L39" s="8">
        <v>0</v>
      </c>
      <c r="M39" s="7"/>
      <c r="N39" s="8">
        <v>25</v>
      </c>
      <c r="O39" s="7"/>
      <c r="P39" s="8">
        <f t="shared" si="2"/>
        <v>25</v>
      </c>
    </row>
    <row r="40" spans="1:16" x14ac:dyDescent="0.3">
      <c r="A40" s="1"/>
      <c r="B40" s="1"/>
      <c r="C40" s="1"/>
      <c r="D40" s="1" t="s">
        <v>43</v>
      </c>
      <c r="E40" s="1"/>
      <c r="F40" s="1"/>
      <c r="G40" s="1"/>
      <c r="H40" s="7">
        <f>ROUND(SUM(H28:H39),5)</f>
        <v>0</v>
      </c>
      <c r="I40" s="7"/>
      <c r="J40" s="7">
        <f>ROUND(SUM(J28:J39),5)</f>
        <v>228613.57</v>
      </c>
      <c r="K40" s="7"/>
      <c r="L40" s="7">
        <f>ROUND(SUM(L28:L39),5)</f>
        <v>117502.1</v>
      </c>
      <c r="M40" s="7"/>
      <c r="N40" s="7">
        <f>ROUND(SUM(N28:N39),5)</f>
        <v>205624.56</v>
      </c>
      <c r="O40" s="7"/>
      <c r="P40" s="7">
        <f t="shared" si="2"/>
        <v>551740.23</v>
      </c>
    </row>
    <row r="41" spans="1:16" ht="15" thickBot="1" x14ac:dyDescent="0.35">
      <c r="A41" s="1"/>
      <c r="B41" s="1"/>
      <c r="C41" s="1"/>
      <c r="D41" s="1" t="s">
        <v>44</v>
      </c>
      <c r="E41" s="1"/>
      <c r="F41" s="1"/>
      <c r="G41" s="1"/>
      <c r="H41" s="8">
        <f>ROUND(H3+H11+SUM(H14:H15)+SUM(H19:H22)+H27+H40,5)</f>
        <v>134611.60999999999</v>
      </c>
      <c r="I41" s="7"/>
      <c r="J41" s="8">
        <f>ROUND(J3+J11+SUM(J14:J15)+SUM(J19:J22)+J27+J40,5)</f>
        <v>228613.57</v>
      </c>
      <c r="K41" s="7"/>
      <c r="L41" s="8">
        <f>ROUND(L3+L11+SUM(L14:L15)+SUM(L19:L22)+L27+L40,5)</f>
        <v>117502.1</v>
      </c>
      <c r="M41" s="7"/>
      <c r="N41" s="8">
        <f>ROUND(N3+N11+SUM(N14:N15)+SUM(N19:N22)+N27+N40,5)</f>
        <v>205624.56</v>
      </c>
      <c r="O41" s="7"/>
      <c r="P41" s="8">
        <f t="shared" si="2"/>
        <v>686351.84</v>
      </c>
    </row>
    <row r="42" spans="1:16" x14ac:dyDescent="0.3">
      <c r="A42" s="1"/>
      <c r="B42" s="1"/>
      <c r="C42" s="1" t="s">
        <v>45</v>
      </c>
      <c r="D42" s="1"/>
      <c r="E42" s="1"/>
      <c r="F42" s="1"/>
      <c r="G42" s="1"/>
      <c r="H42" s="7">
        <f>H41</f>
        <v>134611.60999999999</v>
      </c>
      <c r="I42" s="7"/>
      <c r="J42" s="7">
        <f>J41</f>
        <v>228613.57</v>
      </c>
      <c r="K42" s="7"/>
      <c r="L42" s="7">
        <f>L41</f>
        <v>117502.1</v>
      </c>
      <c r="M42" s="7"/>
      <c r="N42" s="7">
        <f>N41</f>
        <v>205624.56</v>
      </c>
      <c r="O42" s="7"/>
      <c r="P42" s="7">
        <f t="shared" si="2"/>
        <v>686351.84</v>
      </c>
    </row>
    <row r="43" spans="1:16" x14ac:dyDescent="0.3">
      <c r="A43" s="1"/>
      <c r="B43" s="1"/>
      <c r="C43" s="1"/>
      <c r="D43" s="1" t="s">
        <v>46</v>
      </c>
      <c r="E43" s="1"/>
      <c r="F43" s="1"/>
      <c r="G43" s="1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3">
      <c r="A44" s="1"/>
      <c r="B44" s="1"/>
      <c r="C44" s="1"/>
      <c r="D44" s="1"/>
      <c r="E44" s="1" t="s">
        <v>47</v>
      </c>
      <c r="F44" s="1"/>
      <c r="G44" s="1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3">
      <c r="A45" s="1"/>
      <c r="B45" s="1"/>
      <c r="C45" s="1"/>
      <c r="D45" s="1"/>
      <c r="E45" s="1"/>
      <c r="F45" s="1" t="s">
        <v>48</v>
      </c>
      <c r="G45" s="1"/>
      <c r="H45" s="7">
        <v>74910.009999999995</v>
      </c>
      <c r="I45" s="7"/>
      <c r="J45" s="7">
        <v>0</v>
      </c>
      <c r="K45" s="7"/>
      <c r="L45" s="7">
        <v>0</v>
      </c>
      <c r="M45" s="7"/>
      <c r="N45" s="7">
        <v>0</v>
      </c>
      <c r="O45" s="7"/>
      <c r="P45" s="7">
        <f t="shared" ref="P45:P52" si="3">ROUND(SUM(H45:N45),5)</f>
        <v>74910.009999999995</v>
      </c>
    </row>
    <row r="46" spans="1:16" x14ac:dyDescent="0.3">
      <c r="A46" s="1"/>
      <c r="B46" s="1"/>
      <c r="C46" s="1"/>
      <c r="D46" s="1"/>
      <c r="E46" s="1"/>
      <c r="F46" s="1" t="s">
        <v>49</v>
      </c>
      <c r="G46" s="1"/>
      <c r="H46" s="7">
        <v>6423.22</v>
      </c>
      <c r="I46" s="7"/>
      <c r="J46" s="7">
        <v>0</v>
      </c>
      <c r="K46" s="7"/>
      <c r="L46" s="7">
        <v>751.44</v>
      </c>
      <c r="M46" s="7"/>
      <c r="N46" s="7">
        <v>0</v>
      </c>
      <c r="O46" s="7"/>
      <c r="P46" s="7">
        <f t="shared" si="3"/>
        <v>7174.66</v>
      </c>
    </row>
    <row r="47" spans="1:16" x14ac:dyDescent="0.3">
      <c r="A47" s="1"/>
      <c r="B47" s="1"/>
      <c r="C47" s="1"/>
      <c r="D47" s="1"/>
      <c r="E47" s="1" t="s">
        <v>50</v>
      </c>
      <c r="F47" s="1"/>
      <c r="G47" s="1"/>
      <c r="H47" s="7">
        <v>0</v>
      </c>
      <c r="I47" s="7"/>
      <c r="J47" s="7">
        <v>0</v>
      </c>
      <c r="K47" s="7"/>
      <c r="L47" s="7">
        <v>0</v>
      </c>
      <c r="M47" s="7"/>
      <c r="N47" s="7">
        <v>1678.49</v>
      </c>
      <c r="O47" s="7"/>
      <c r="P47" s="7">
        <f t="shared" si="3"/>
        <v>1678.49</v>
      </c>
    </row>
    <row r="48" spans="1:16" x14ac:dyDescent="0.3">
      <c r="A48" s="1"/>
      <c r="B48" s="1"/>
      <c r="C48" s="1"/>
      <c r="D48" s="1"/>
      <c r="E48" s="1" t="s">
        <v>51</v>
      </c>
      <c r="F48" s="1"/>
      <c r="G48" s="1"/>
      <c r="H48" s="7">
        <f>ROUND(SUM(H44:H47),5)</f>
        <v>81333.23</v>
      </c>
      <c r="I48" s="7"/>
      <c r="J48" s="7">
        <f>ROUND(SUM(J44:J47),5)</f>
        <v>0</v>
      </c>
      <c r="K48" s="7"/>
      <c r="L48" s="7">
        <f>ROUND(SUM(L44:L47),5)</f>
        <v>751.44</v>
      </c>
      <c r="M48" s="7"/>
      <c r="N48" s="7">
        <f>ROUND(SUM(N44:N47),5)</f>
        <v>1678.49</v>
      </c>
      <c r="O48" s="7"/>
      <c r="P48" s="7">
        <f t="shared" si="3"/>
        <v>83763.16</v>
      </c>
    </row>
    <row r="49" spans="1:16" x14ac:dyDescent="0.3">
      <c r="A49" s="1"/>
      <c r="B49" s="1"/>
      <c r="C49" s="1"/>
      <c r="D49" s="1"/>
      <c r="E49" s="1" t="s">
        <v>52</v>
      </c>
      <c r="F49" s="1"/>
      <c r="G49" s="1"/>
      <c r="H49" s="7">
        <v>816.46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f t="shared" si="3"/>
        <v>816.46</v>
      </c>
    </row>
    <row r="50" spans="1:16" x14ac:dyDescent="0.3">
      <c r="A50" s="1"/>
      <c r="B50" s="1"/>
      <c r="C50" s="1"/>
      <c r="D50" s="1"/>
      <c r="E50" s="1" t="s">
        <v>53</v>
      </c>
      <c r="F50" s="1"/>
      <c r="G50" s="1"/>
      <c r="H50" s="7">
        <v>29208.75</v>
      </c>
      <c r="I50" s="7"/>
      <c r="J50" s="7">
        <v>0</v>
      </c>
      <c r="K50" s="7"/>
      <c r="L50" s="7">
        <v>0</v>
      </c>
      <c r="M50" s="7"/>
      <c r="N50" s="7">
        <v>0</v>
      </c>
      <c r="O50" s="7"/>
      <c r="P50" s="7">
        <f t="shared" si="3"/>
        <v>29208.75</v>
      </c>
    </row>
    <row r="51" spans="1:16" x14ac:dyDescent="0.3">
      <c r="A51" s="1"/>
      <c r="B51" s="1"/>
      <c r="C51" s="1"/>
      <c r="D51" s="1"/>
      <c r="E51" s="1" t="s">
        <v>54</v>
      </c>
      <c r="F51" s="1"/>
      <c r="G51" s="1"/>
      <c r="H51" s="7">
        <v>1842.5</v>
      </c>
      <c r="I51" s="7"/>
      <c r="J51" s="7">
        <v>0</v>
      </c>
      <c r="K51" s="7"/>
      <c r="L51" s="7">
        <v>0</v>
      </c>
      <c r="M51" s="7"/>
      <c r="N51" s="7">
        <v>0</v>
      </c>
      <c r="O51" s="7"/>
      <c r="P51" s="7">
        <f t="shared" si="3"/>
        <v>1842.5</v>
      </c>
    </row>
    <row r="52" spans="1:16" x14ac:dyDescent="0.3">
      <c r="A52" s="1"/>
      <c r="B52" s="1"/>
      <c r="C52" s="1"/>
      <c r="D52" s="1"/>
      <c r="E52" s="1" t="s">
        <v>55</v>
      </c>
      <c r="F52" s="1"/>
      <c r="G52" s="1"/>
      <c r="H52" s="7">
        <v>1072.5</v>
      </c>
      <c r="I52" s="7"/>
      <c r="J52" s="7">
        <v>0</v>
      </c>
      <c r="K52" s="7"/>
      <c r="L52" s="7">
        <v>0</v>
      </c>
      <c r="M52" s="7"/>
      <c r="N52" s="7">
        <v>0</v>
      </c>
      <c r="O52" s="7"/>
      <c r="P52" s="7">
        <f t="shared" si="3"/>
        <v>1072.5</v>
      </c>
    </row>
    <row r="53" spans="1:16" x14ac:dyDescent="0.3">
      <c r="A53" s="1"/>
      <c r="B53" s="1"/>
      <c r="C53" s="1"/>
      <c r="D53" s="1"/>
      <c r="E53" s="1" t="s">
        <v>56</v>
      </c>
      <c r="F53" s="1"/>
      <c r="G53" s="1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3">
      <c r="A54" s="1"/>
      <c r="B54" s="1"/>
      <c r="C54" s="1"/>
      <c r="D54" s="1"/>
      <c r="E54" s="1"/>
      <c r="F54" s="1" t="s">
        <v>57</v>
      </c>
      <c r="G54" s="1"/>
      <c r="H54" s="7">
        <v>415.29</v>
      </c>
      <c r="I54" s="7"/>
      <c r="J54" s="7">
        <v>0</v>
      </c>
      <c r="K54" s="7"/>
      <c r="L54" s="7">
        <v>0</v>
      </c>
      <c r="M54" s="7"/>
      <c r="N54" s="7">
        <v>0</v>
      </c>
      <c r="O54" s="7"/>
      <c r="P54" s="7">
        <f>ROUND(SUM(H54:N54),5)</f>
        <v>415.29</v>
      </c>
    </row>
    <row r="55" spans="1:16" x14ac:dyDescent="0.3">
      <c r="A55" s="1"/>
      <c r="B55" s="1"/>
      <c r="C55" s="1"/>
      <c r="D55" s="1"/>
      <c r="E55" s="1"/>
      <c r="F55" s="1" t="s">
        <v>58</v>
      </c>
      <c r="G55" s="1"/>
      <c r="H55" s="7">
        <v>348.36</v>
      </c>
      <c r="I55" s="7"/>
      <c r="J55" s="7">
        <v>0</v>
      </c>
      <c r="K55" s="7"/>
      <c r="L55" s="7">
        <v>0</v>
      </c>
      <c r="M55" s="7"/>
      <c r="N55" s="7">
        <v>0</v>
      </c>
      <c r="O55" s="7"/>
      <c r="P55" s="7">
        <f>ROUND(SUM(H55:N55),5)</f>
        <v>348.36</v>
      </c>
    </row>
    <row r="56" spans="1:16" ht="15" thickBot="1" x14ac:dyDescent="0.35">
      <c r="A56" s="1"/>
      <c r="B56" s="1"/>
      <c r="C56" s="1"/>
      <c r="D56" s="1"/>
      <c r="E56" s="1"/>
      <c r="F56" s="1" t="s">
        <v>59</v>
      </c>
      <c r="G56" s="1"/>
      <c r="H56" s="8">
        <v>348</v>
      </c>
      <c r="I56" s="7"/>
      <c r="J56" s="8">
        <v>0</v>
      </c>
      <c r="K56" s="7"/>
      <c r="L56" s="8">
        <v>0</v>
      </c>
      <c r="M56" s="7"/>
      <c r="N56" s="8">
        <v>0</v>
      </c>
      <c r="O56" s="7"/>
      <c r="P56" s="8">
        <f>ROUND(SUM(H56:N56),5)</f>
        <v>348</v>
      </c>
    </row>
    <row r="57" spans="1:16" x14ac:dyDescent="0.3">
      <c r="A57" s="1"/>
      <c r="B57" s="1"/>
      <c r="C57" s="1"/>
      <c r="D57" s="1"/>
      <c r="E57" s="1" t="s">
        <v>60</v>
      </c>
      <c r="F57" s="1"/>
      <c r="G57" s="1"/>
      <c r="H57" s="7">
        <f>ROUND(SUM(H53:H56),5)</f>
        <v>1111.6500000000001</v>
      </c>
      <c r="I57" s="7"/>
      <c r="J57" s="7">
        <f>ROUND(SUM(J53:J56),5)</f>
        <v>0</v>
      </c>
      <c r="K57" s="7"/>
      <c r="L57" s="7">
        <f>ROUND(SUM(L53:L56),5)</f>
        <v>0</v>
      </c>
      <c r="M57" s="7"/>
      <c r="N57" s="7">
        <f>ROUND(SUM(N53:N56),5)</f>
        <v>0</v>
      </c>
      <c r="O57" s="7"/>
      <c r="P57" s="7">
        <f>ROUND(SUM(H57:N57),5)</f>
        <v>1111.6500000000001</v>
      </c>
    </row>
    <row r="58" spans="1:16" x14ac:dyDescent="0.3">
      <c r="A58" s="1"/>
      <c r="B58" s="1"/>
      <c r="C58" s="1"/>
      <c r="D58" s="1"/>
      <c r="E58" s="1" t="s">
        <v>61</v>
      </c>
      <c r="F58" s="1"/>
      <c r="G58" s="1"/>
      <c r="H58" s="7">
        <v>6975.84</v>
      </c>
      <c r="I58" s="7"/>
      <c r="J58" s="7">
        <v>0</v>
      </c>
      <c r="K58" s="7"/>
      <c r="L58" s="7">
        <v>0</v>
      </c>
      <c r="M58" s="7"/>
      <c r="N58" s="7">
        <v>0</v>
      </c>
      <c r="O58" s="7"/>
      <c r="P58" s="7">
        <f>ROUND(SUM(H58:N58),5)</f>
        <v>6975.84</v>
      </c>
    </row>
    <row r="59" spans="1:16" x14ac:dyDescent="0.3">
      <c r="A59" s="1"/>
      <c r="B59" s="1"/>
      <c r="C59" s="1"/>
      <c r="D59" s="1"/>
      <c r="E59" s="1" t="s">
        <v>62</v>
      </c>
      <c r="F59" s="1"/>
      <c r="G59" s="1"/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3">
      <c r="A60" s="1"/>
      <c r="B60" s="1"/>
      <c r="C60" s="1"/>
      <c r="D60" s="1"/>
      <c r="E60" s="1"/>
      <c r="F60" s="1" t="s">
        <v>63</v>
      </c>
      <c r="G60" s="1"/>
      <c r="H60" s="7">
        <v>6000</v>
      </c>
      <c r="I60" s="7"/>
      <c r="J60" s="7">
        <v>0</v>
      </c>
      <c r="K60" s="7"/>
      <c r="L60" s="7">
        <v>0</v>
      </c>
      <c r="M60" s="7"/>
      <c r="N60" s="7">
        <v>0</v>
      </c>
      <c r="O60" s="7"/>
      <c r="P60" s="7">
        <f>ROUND(SUM(H60:N60),5)</f>
        <v>6000</v>
      </c>
    </row>
    <row r="61" spans="1:16" x14ac:dyDescent="0.3">
      <c r="A61" s="1"/>
      <c r="B61" s="1"/>
      <c r="C61" s="1"/>
      <c r="D61" s="1"/>
      <c r="E61" s="1"/>
      <c r="F61" s="1" t="s">
        <v>64</v>
      </c>
      <c r="G61" s="1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3">
      <c r="A62" s="1"/>
      <c r="B62" s="1"/>
      <c r="C62" s="1"/>
      <c r="D62" s="1"/>
      <c r="E62" s="1"/>
      <c r="F62" s="1"/>
      <c r="G62" s="1" t="s">
        <v>65</v>
      </c>
      <c r="H62" s="7">
        <v>175.62</v>
      </c>
      <c r="I62" s="7"/>
      <c r="J62" s="7">
        <v>0</v>
      </c>
      <c r="K62" s="7"/>
      <c r="L62" s="7">
        <v>0</v>
      </c>
      <c r="M62" s="7"/>
      <c r="N62" s="7">
        <v>0</v>
      </c>
      <c r="O62" s="7"/>
      <c r="P62" s="7">
        <f t="shared" ref="P62:P75" si="4">ROUND(SUM(H62:N62),5)</f>
        <v>175.62</v>
      </c>
    </row>
    <row r="63" spans="1:16" ht="15" thickBot="1" x14ac:dyDescent="0.35">
      <c r="A63" s="1"/>
      <c r="B63" s="1"/>
      <c r="C63" s="1"/>
      <c r="D63" s="1"/>
      <c r="E63" s="1"/>
      <c r="F63" s="1"/>
      <c r="G63" s="1" t="s">
        <v>66</v>
      </c>
      <c r="H63" s="8">
        <v>3734.89</v>
      </c>
      <c r="I63" s="7"/>
      <c r="J63" s="8">
        <v>0</v>
      </c>
      <c r="K63" s="7"/>
      <c r="L63" s="8">
        <v>0</v>
      </c>
      <c r="M63" s="7"/>
      <c r="N63" s="8">
        <v>0</v>
      </c>
      <c r="O63" s="7"/>
      <c r="P63" s="8">
        <f t="shared" si="4"/>
        <v>3734.89</v>
      </c>
    </row>
    <row r="64" spans="1:16" x14ac:dyDescent="0.3">
      <c r="A64" s="1"/>
      <c r="B64" s="1"/>
      <c r="C64" s="1"/>
      <c r="D64" s="1"/>
      <c r="E64" s="1"/>
      <c r="F64" s="1" t="s">
        <v>67</v>
      </c>
      <c r="G64" s="1"/>
      <c r="H64" s="7">
        <f>ROUND(SUM(H61:H63),5)</f>
        <v>3910.51</v>
      </c>
      <c r="I64" s="7"/>
      <c r="J64" s="7">
        <f>ROUND(SUM(J61:J63),5)</f>
        <v>0</v>
      </c>
      <c r="K64" s="7"/>
      <c r="L64" s="7">
        <f>ROUND(SUM(L61:L63),5)</f>
        <v>0</v>
      </c>
      <c r="M64" s="7"/>
      <c r="N64" s="7">
        <f>ROUND(SUM(N61:N63),5)</f>
        <v>0</v>
      </c>
      <c r="O64" s="7"/>
      <c r="P64" s="7">
        <f t="shared" si="4"/>
        <v>3910.51</v>
      </c>
    </row>
    <row r="65" spans="1:16" x14ac:dyDescent="0.3">
      <c r="A65" s="1"/>
      <c r="B65" s="1"/>
      <c r="C65" s="1"/>
      <c r="D65" s="1"/>
      <c r="E65" s="1"/>
      <c r="F65" s="1" t="s">
        <v>68</v>
      </c>
      <c r="G65" s="1"/>
      <c r="H65" s="7">
        <v>329.98</v>
      </c>
      <c r="I65" s="7"/>
      <c r="J65" s="7">
        <v>0</v>
      </c>
      <c r="K65" s="7"/>
      <c r="L65" s="7">
        <v>0</v>
      </c>
      <c r="M65" s="7"/>
      <c r="N65" s="7">
        <v>0</v>
      </c>
      <c r="O65" s="7"/>
      <c r="P65" s="7">
        <f t="shared" si="4"/>
        <v>329.98</v>
      </c>
    </row>
    <row r="66" spans="1:16" ht="15" thickBot="1" x14ac:dyDescent="0.35">
      <c r="A66" s="1"/>
      <c r="B66" s="1"/>
      <c r="C66" s="1"/>
      <c r="D66" s="1"/>
      <c r="E66" s="1"/>
      <c r="F66" s="1" t="s">
        <v>69</v>
      </c>
      <c r="G66" s="1"/>
      <c r="H66" s="8">
        <v>175.56</v>
      </c>
      <c r="I66" s="7"/>
      <c r="J66" s="8">
        <v>0</v>
      </c>
      <c r="K66" s="7"/>
      <c r="L66" s="8">
        <v>0</v>
      </c>
      <c r="M66" s="7"/>
      <c r="N66" s="8">
        <v>0</v>
      </c>
      <c r="O66" s="7"/>
      <c r="P66" s="8">
        <f t="shared" si="4"/>
        <v>175.56</v>
      </c>
    </row>
    <row r="67" spans="1:16" x14ac:dyDescent="0.3">
      <c r="A67" s="1"/>
      <c r="B67" s="1"/>
      <c r="C67" s="1"/>
      <c r="D67" s="1"/>
      <c r="E67" s="1" t="s">
        <v>70</v>
      </c>
      <c r="F67" s="1"/>
      <c r="G67" s="1"/>
      <c r="H67" s="7">
        <f>ROUND(SUM(H59:H60)+SUM(H64:H66),5)</f>
        <v>10416.049999999999</v>
      </c>
      <c r="I67" s="7"/>
      <c r="J67" s="7">
        <f>ROUND(SUM(J59:J60)+SUM(J64:J66),5)</f>
        <v>0</v>
      </c>
      <c r="K67" s="7"/>
      <c r="L67" s="7">
        <f>ROUND(SUM(L59:L60)+SUM(L64:L66),5)</f>
        <v>0</v>
      </c>
      <c r="M67" s="7"/>
      <c r="N67" s="7">
        <f>ROUND(SUM(N59:N60)+SUM(N64:N66),5)</f>
        <v>0</v>
      </c>
      <c r="O67" s="7"/>
      <c r="P67" s="7">
        <f t="shared" si="4"/>
        <v>10416.049999999999</v>
      </c>
    </row>
    <row r="68" spans="1:16" x14ac:dyDescent="0.3">
      <c r="A68" s="1"/>
      <c r="B68" s="1"/>
      <c r="C68" s="1"/>
      <c r="D68" s="1"/>
      <c r="E68" s="1" t="s">
        <v>71</v>
      </c>
      <c r="F68" s="1"/>
      <c r="G68" s="1"/>
      <c r="H68" s="7">
        <v>1152.29</v>
      </c>
      <c r="I68" s="7"/>
      <c r="J68" s="7">
        <v>0</v>
      </c>
      <c r="K68" s="7"/>
      <c r="L68" s="7">
        <v>0</v>
      </c>
      <c r="M68" s="7"/>
      <c r="N68" s="7">
        <v>0</v>
      </c>
      <c r="O68" s="7"/>
      <c r="P68" s="7">
        <f t="shared" si="4"/>
        <v>1152.29</v>
      </c>
    </row>
    <row r="69" spans="1:16" x14ac:dyDescent="0.3">
      <c r="A69" s="1"/>
      <c r="B69" s="1"/>
      <c r="C69" s="1"/>
      <c r="D69" s="1"/>
      <c r="E69" s="1" t="s">
        <v>72</v>
      </c>
      <c r="F69" s="1"/>
      <c r="G69" s="1"/>
      <c r="H69" s="7">
        <v>299.99</v>
      </c>
      <c r="I69" s="7"/>
      <c r="J69" s="7">
        <v>0</v>
      </c>
      <c r="K69" s="7"/>
      <c r="L69" s="7">
        <v>0</v>
      </c>
      <c r="M69" s="7"/>
      <c r="N69" s="7">
        <v>0</v>
      </c>
      <c r="O69" s="7"/>
      <c r="P69" s="7">
        <f t="shared" si="4"/>
        <v>299.99</v>
      </c>
    </row>
    <row r="70" spans="1:16" x14ac:dyDescent="0.3">
      <c r="A70" s="1"/>
      <c r="B70" s="1"/>
      <c r="C70" s="1"/>
      <c r="D70" s="1"/>
      <c r="E70" s="1" t="s">
        <v>73</v>
      </c>
      <c r="F70" s="1"/>
      <c r="G70" s="1"/>
      <c r="H70" s="7">
        <v>3803.4</v>
      </c>
      <c r="I70" s="7"/>
      <c r="J70" s="7">
        <v>0</v>
      </c>
      <c r="K70" s="7"/>
      <c r="L70" s="7">
        <v>0</v>
      </c>
      <c r="M70" s="7"/>
      <c r="N70" s="7">
        <v>0</v>
      </c>
      <c r="O70" s="7"/>
      <c r="P70" s="7">
        <f t="shared" si="4"/>
        <v>3803.4</v>
      </c>
    </row>
    <row r="71" spans="1:16" x14ac:dyDescent="0.3">
      <c r="A71" s="1"/>
      <c r="B71" s="1"/>
      <c r="C71" s="1"/>
      <c r="D71" s="1"/>
      <c r="E71" s="1" t="s">
        <v>74</v>
      </c>
      <c r="F71" s="1"/>
      <c r="G71" s="1"/>
      <c r="H71" s="7">
        <v>180</v>
      </c>
      <c r="I71" s="7"/>
      <c r="J71" s="7">
        <v>0</v>
      </c>
      <c r="K71" s="7"/>
      <c r="L71" s="7">
        <v>0</v>
      </c>
      <c r="M71" s="7"/>
      <c r="N71" s="7">
        <v>0</v>
      </c>
      <c r="O71" s="7"/>
      <c r="P71" s="7">
        <f t="shared" si="4"/>
        <v>180</v>
      </c>
    </row>
    <row r="72" spans="1:16" x14ac:dyDescent="0.3">
      <c r="A72" s="1"/>
      <c r="B72" s="1"/>
      <c r="C72" s="1"/>
      <c r="D72" s="1"/>
      <c r="E72" s="1" t="s">
        <v>75</v>
      </c>
      <c r="F72" s="1"/>
      <c r="G72" s="1"/>
      <c r="H72" s="7">
        <v>140</v>
      </c>
      <c r="I72" s="7"/>
      <c r="J72" s="7">
        <v>0</v>
      </c>
      <c r="K72" s="7"/>
      <c r="L72" s="7">
        <v>0</v>
      </c>
      <c r="M72" s="7"/>
      <c r="N72" s="7">
        <v>0</v>
      </c>
      <c r="O72" s="7"/>
      <c r="P72" s="7">
        <f t="shared" si="4"/>
        <v>140</v>
      </c>
    </row>
    <row r="73" spans="1:16" x14ac:dyDescent="0.3">
      <c r="A73" s="1"/>
      <c r="B73" s="1"/>
      <c r="C73" s="1"/>
      <c r="D73" s="1"/>
      <c r="E73" s="1" t="s">
        <v>76</v>
      </c>
      <c r="F73" s="1"/>
      <c r="G73" s="1"/>
      <c r="H73" s="7">
        <v>335.01</v>
      </c>
      <c r="I73" s="7"/>
      <c r="J73" s="7">
        <v>0</v>
      </c>
      <c r="K73" s="7"/>
      <c r="L73" s="7">
        <v>0</v>
      </c>
      <c r="M73" s="7"/>
      <c r="N73" s="7">
        <v>0</v>
      </c>
      <c r="O73" s="7"/>
      <c r="P73" s="7">
        <f t="shared" si="4"/>
        <v>335.01</v>
      </c>
    </row>
    <row r="74" spans="1:16" x14ac:dyDescent="0.3">
      <c r="A74" s="1"/>
      <c r="B74" s="1"/>
      <c r="C74" s="1"/>
      <c r="D74" s="1"/>
      <c r="E74" s="1" t="s">
        <v>77</v>
      </c>
      <c r="F74" s="1"/>
      <c r="G74" s="1"/>
      <c r="H74" s="7">
        <v>81.77</v>
      </c>
      <c r="I74" s="7"/>
      <c r="J74" s="7">
        <v>0</v>
      </c>
      <c r="K74" s="7"/>
      <c r="L74" s="7">
        <v>0</v>
      </c>
      <c r="M74" s="7"/>
      <c r="N74" s="7">
        <v>0</v>
      </c>
      <c r="O74" s="7"/>
      <c r="P74" s="7">
        <f t="shared" si="4"/>
        <v>81.77</v>
      </c>
    </row>
    <row r="75" spans="1:16" x14ac:dyDescent="0.3">
      <c r="A75" s="1"/>
      <c r="B75" s="1"/>
      <c r="C75" s="1"/>
      <c r="D75" s="1"/>
      <c r="E75" s="1" t="s">
        <v>78</v>
      </c>
      <c r="F75" s="1"/>
      <c r="G75" s="1"/>
      <c r="H75" s="7">
        <v>350</v>
      </c>
      <c r="I75" s="7"/>
      <c r="J75" s="7">
        <v>0</v>
      </c>
      <c r="K75" s="7"/>
      <c r="L75" s="7">
        <v>0</v>
      </c>
      <c r="M75" s="7"/>
      <c r="N75" s="7">
        <v>0</v>
      </c>
      <c r="O75" s="7"/>
      <c r="P75" s="7">
        <f t="shared" si="4"/>
        <v>350</v>
      </c>
    </row>
    <row r="76" spans="1:16" x14ac:dyDescent="0.3">
      <c r="A76" s="1"/>
      <c r="B76" s="1"/>
      <c r="C76" s="1"/>
      <c r="D76" s="1" t="s">
        <v>79</v>
      </c>
      <c r="E76" s="1"/>
      <c r="F76" s="1"/>
      <c r="G76" s="1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3">
      <c r="A77" s="1"/>
      <c r="B77" s="1"/>
      <c r="C77" s="1"/>
      <c r="D77" s="1"/>
      <c r="E77" s="1" t="s">
        <v>80</v>
      </c>
      <c r="F77" s="1"/>
      <c r="G77" s="1"/>
      <c r="H77" s="7">
        <v>0</v>
      </c>
      <c r="I77" s="7"/>
      <c r="J77" s="7">
        <v>75658.95</v>
      </c>
      <c r="K77" s="7"/>
      <c r="L77" s="7">
        <v>0</v>
      </c>
      <c r="M77" s="7"/>
      <c r="N77" s="7">
        <v>0</v>
      </c>
      <c r="O77" s="7"/>
      <c r="P77" s="7">
        <f t="shared" ref="P77:P87" si="5">ROUND(SUM(H77:N77),5)</f>
        <v>75658.95</v>
      </c>
    </row>
    <row r="78" spans="1:16" x14ac:dyDescent="0.3">
      <c r="A78" s="1"/>
      <c r="B78" s="1"/>
      <c r="C78" s="1"/>
      <c r="D78" s="1"/>
      <c r="E78" s="1" t="s">
        <v>81</v>
      </c>
      <c r="F78" s="1"/>
      <c r="G78" s="1"/>
      <c r="H78" s="7">
        <v>0</v>
      </c>
      <c r="I78" s="7"/>
      <c r="J78" s="7">
        <v>30498.97</v>
      </c>
      <c r="K78" s="7"/>
      <c r="L78" s="7">
        <v>6287.16</v>
      </c>
      <c r="M78" s="7"/>
      <c r="N78" s="7">
        <v>14056.13</v>
      </c>
      <c r="O78" s="7"/>
      <c r="P78" s="7">
        <f t="shared" si="5"/>
        <v>50842.26</v>
      </c>
    </row>
    <row r="79" spans="1:16" x14ac:dyDescent="0.3">
      <c r="A79" s="1"/>
      <c r="B79" s="1"/>
      <c r="C79" s="1"/>
      <c r="D79" s="1"/>
      <c r="E79" s="1" t="s">
        <v>82</v>
      </c>
      <c r="F79" s="1"/>
      <c r="G79" s="1"/>
      <c r="H79" s="7">
        <v>0</v>
      </c>
      <c r="I79" s="7"/>
      <c r="J79" s="7">
        <v>427.32</v>
      </c>
      <c r="K79" s="7"/>
      <c r="L79" s="7">
        <v>202.38</v>
      </c>
      <c r="M79" s="7"/>
      <c r="N79" s="7">
        <v>723.75</v>
      </c>
      <c r="O79" s="7"/>
      <c r="P79" s="7">
        <f t="shared" si="5"/>
        <v>1353.45</v>
      </c>
    </row>
    <row r="80" spans="1:16" x14ac:dyDescent="0.3">
      <c r="A80" s="1"/>
      <c r="B80" s="1"/>
      <c r="C80" s="1"/>
      <c r="D80" s="1"/>
      <c r="E80" s="1" t="s">
        <v>83</v>
      </c>
      <c r="F80" s="1"/>
      <c r="G80" s="1"/>
      <c r="H80" s="7">
        <v>0</v>
      </c>
      <c r="I80" s="7"/>
      <c r="J80" s="7">
        <v>682.7</v>
      </c>
      <c r="K80" s="7"/>
      <c r="L80" s="7">
        <v>480</v>
      </c>
      <c r="M80" s="7"/>
      <c r="N80" s="7">
        <v>851.15</v>
      </c>
      <c r="O80" s="7"/>
      <c r="P80" s="7">
        <f t="shared" si="5"/>
        <v>2013.85</v>
      </c>
    </row>
    <row r="81" spans="1:16" x14ac:dyDescent="0.3">
      <c r="A81" s="1"/>
      <c r="B81" s="1"/>
      <c r="C81" s="1"/>
      <c r="D81" s="1"/>
      <c r="E81" s="1" t="s">
        <v>84</v>
      </c>
      <c r="F81" s="1"/>
      <c r="G81" s="1"/>
      <c r="H81" s="7">
        <v>0</v>
      </c>
      <c r="I81" s="7"/>
      <c r="J81" s="7">
        <v>8466</v>
      </c>
      <c r="K81" s="7"/>
      <c r="L81" s="7">
        <v>5963.75</v>
      </c>
      <c r="M81" s="7"/>
      <c r="N81" s="7">
        <v>12496</v>
      </c>
      <c r="O81" s="7"/>
      <c r="P81" s="7">
        <f t="shared" si="5"/>
        <v>26925.75</v>
      </c>
    </row>
    <row r="82" spans="1:16" x14ac:dyDescent="0.3">
      <c r="A82" s="1"/>
      <c r="B82" s="1"/>
      <c r="C82" s="1"/>
      <c r="D82" s="1"/>
      <c r="E82" s="1" t="s">
        <v>85</v>
      </c>
      <c r="F82" s="1"/>
      <c r="G82" s="1"/>
      <c r="H82" s="7">
        <v>0</v>
      </c>
      <c r="I82" s="7"/>
      <c r="J82" s="7">
        <v>2040</v>
      </c>
      <c r="K82" s="7"/>
      <c r="L82" s="7">
        <v>960</v>
      </c>
      <c r="M82" s="7"/>
      <c r="N82" s="7">
        <v>1760</v>
      </c>
      <c r="O82" s="7"/>
      <c r="P82" s="7">
        <f t="shared" si="5"/>
        <v>4760</v>
      </c>
    </row>
    <row r="83" spans="1:16" x14ac:dyDescent="0.3">
      <c r="A83" s="1"/>
      <c r="B83" s="1"/>
      <c r="C83" s="1"/>
      <c r="D83" s="1"/>
      <c r="E83" s="1" t="s">
        <v>86</v>
      </c>
      <c r="F83" s="1"/>
      <c r="G83" s="1"/>
      <c r="H83" s="7">
        <v>0</v>
      </c>
      <c r="I83" s="7"/>
      <c r="J83" s="7">
        <v>818.5</v>
      </c>
      <c r="K83" s="7"/>
      <c r="L83" s="7">
        <v>0</v>
      </c>
      <c r="M83" s="7"/>
      <c r="N83" s="7">
        <v>0</v>
      </c>
      <c r="O83" s="7"/>
      <c r="P83" s="7">
        <f t="shared" si="5"/>
        <v>818.5</v>
      </c>
    </row>
    <row r="84" spans="1:16" x14ac:dyDescent="0.3">
      <c r="A84" s="1"/>
      <c r="B84" s="1"/>
      <c r="C84" s="1"/>
      <c r="D84" s="1"/>
      <c r="E84" s="1" t="s">
        <v>87</v>
      </c>
      <c r="F84" s="1"/>
      <c r="G84" s="1"/>
      <c r="H84" s="7">
        <v>0</v>
      </c>
      <c r="I84" s="7"/>
      <c r="J84" s="7">
        <v>1900</v>
      </c>
      <c r="K84" s="7"/>
      <c r="L84" s="7">
        <v>0</v>
      </c>
      <c r="M84" s="7"/>
      <c r="N84" s="7">
        <v>1233.67</v>
      </c>
      <c r="O84" s="7"/>
      <c r="P84" s="7">
        <f t="shared" si="5"/>
        <v>3133.67</v>
      </c>
    </row>
    <row r="85" spans="1:16" x14ac:dyDescent="0.3">
      <c r="A85" s="1"/>
      <c r="B85" s="1"/>
      <c r="C85" s="1"/>
      <c r="D85" s="1"/>
      <c r="E85" s="1" t="s">
        <v>88</v>
      </c>
      <c r="F85" s="1"/>
      <c r="G85" s="1"/>
      <c r="H85" s="7">
        <v>0</v>
      </c>
      <c r="I85" s="7"/>
      <c r="J85" s="7">
        <v>0</v>
      </c>
      <c r="K85" s="7"/>
      <c r="L85" s="7">
        <v>0</v>
      </c>
      <c r="M85" s="7"/>
      <c r="N85" s="7">
        <v>34.520000000000003</v>
      </c>
      <c r="O85" s="7"/>
      <c r="P85" s="7">
        <f t="shared" si="5"/>
        <v>34.520000000000003</v>
      </c>
    </row>
    <row r="86" spans="1:16" ht="15" thickBot="1" x14ac:dyDescent="0.35">
      <c r="A86" s="1"/>
      <c r="B86" s="1"/>
      <c r="C86" s="1"/>
      <c r="D86" s="1"/>
      <c r="E86" s="1" t="s">
        <v>89</v>
      </c>
      <c r="F86" s="1"/>
      <c r="G86" s="1"/>
      <c r="H86" s="8">
        <v>0</v>
      </c>
      <c r="I86" s="7"/>
      <c r="J86" s="8">
        <v>0</v>
      </c>
      <c r="K86" s="7"/>
      <c r="L86" s="8">
        <v>0</v>
      </c>
      <c r="M86" s="7"/>
      <c r="N86" s="8">
        <v>91.7</v>
      </c>
      <c r="O86" s="7"/>
      <c r="P86" s="8">
        <f t="shared" si="5"/>
        <v>91.7</v>
      </c>
    </row>
    <row r="87" spans="1:16" x14ac:dyDescent="0.3">
      <c r="A87" s="1"/>
      <c r="B87" s="1"/>
      <c r="C87" s="1"/>
      <c r="D87" s="1" t="s">
        <v>90</v>
      </c>
      <c r="E87" s="1"/>
      <c r="F87" s="1"/>
      <c r="G87" s="1"/>
      <c r="H87" s="7">
        <f>ROUND(SUM(H76:H86),5)</f>
        <v>0</v>
      </c>
      <c r="I87" s="7"/>
      <c r="J87" s="7">
        <f>ROUND(SUM(J76:J86),5)</f>
        <v>120492.44</v>
      </c>
      <c r="K87" s="7"/>
      <c r="L87" s="7">
        <f>ROUND(SUM(L76:L86),5)</f>
        <v>13893.29</v>
      </c>
      <c r="M87" s="7"/>
      <c r="N87" s="7">
        <f>ROUND(SUM(N76:N86),5)</f>
        <v>31246.92</v>
      </c>
      <c r="O87" s="7"/>
      <c r="P87" s="7">
        <f t="shared" si="5"/>
        <v>165632.65</v>
      </c>
    </row>
    <row r="88" spans="1:16" x14ac:dyDescent="0.3">
      <c r="A88" s="1"/>
      <c r="B88" s="1"/>
      <c r="C88" s="1"/>
      <c r="D88" s="1" t="s">
        <v>91</v>
      </c>
      <c r="E88" s="1"/>
      <c r="F88" s="1"/>
      <c r="G88" s="1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3">
      <c r="A89" s="1"/>
      <c r="B89" s="1"/>
      <c r="C89" s="1"/>
      <c r="D89" s="1"/>
      <c r="E89" s="1" t="s">
        <v>92</v>
      </c>
      <c r="F89" s="1"/>
      <c r="G89" s="1"/>
      <c r="H89" s="7">
        <v>0</v>
      </c>
      <c r="I89" s="7"/>
      <c r="J89" s="7">
        <v>67.510000000000005</v>
      </c>
      <c r="K89" s="7"/>
      <c r="L89" s="7">
        <v>111.62</v>
      </c>
      <c r="M89" s="7"/>
      <c r="N89" s="7">
        <v>628.11</v>
      </c>
      <c r="O89" s="7"/>
      <c r="P89" s="7">
        <f>ROUND(SUM(H89:N89),5)</f>
        <v>807.24</v>
      </c>
    </row>
    <row r="90" spans="1:16" x14ac:dyDescent="0.3">
      <c r="A90" s="1"/>
      <c r="B90" s="1"/>
      <c r="C90" s="1"/>
      <c r="D90" s="1"/>
      <c r="E90" s="1" t="s">
        <v>93</v>
      </c>
      <c r="F90" s="1"/>
      <c r="G90" s="1"/>
      <c r="H90" s="7">
        <v>0</v>
      </c>
      <c r="I90" s="7"/>
      <c r="J90" s="7">
        <v>0</v>
      </c>
      <c r="K90" s="7"/>
      <c r="L90" s="7">
        <v>0</v>
      </c>
      <c r="M90" s="7"/>
      <c r="N90" s="7">
        <v>16845.27</v>
      </c>
      <c r="O90" s="7"/>
      <c r="P90" s="7">
        <f>ROUND(SUM(H90:N90),5)</f>
        <v>16845.27</v>
      </c>
    </row>
    <row r="91" spans="1:16" x14ac:dyDescent="0.3">
      <c r="A91" s="1"/>
      <c r="B91" s="1"/>
      <c r="C91" s="1"/>
      <c r="D91" s="1"/>
      <c r="E91" s="1" t="s">
        <v>94</v>
      </c>
      <c r="F91" s="1"/>
      <c r="G91" s="1"/>
      <c r="H91" s="7">
        <v>0</v>
      </c>
      <c r="I91" s="7"/>
      <c r="J91" s="7">
        <v>0</v>
      </c>
      <c r="K91" s="7"/>
      <c r="L91" s="7">
        <v>0</v>
      </c>
      <c r="M91" s="7"/>
      <c r="N91" s="7">
        <v>50.96</v>
      </c>
      <c r="O91" s="7"/>
      <c r="P91" s="7">
        <f>ROUND(SUM(H91:N91),5)</f>
        <v>50.96</v>
      </c>
    </row>
    <row r="92" spans="1:16" ht="15" thickBot="1" x14ac:dyDescent="0.35">
      <c r="A92" s="1"/>
      <c r="B92" s="1"/>
      <c r="C92" s="1"/>
      <c r="D92" s="1"/>
      <c r="E92" s="1" t="s">
        <v>95</v>
      </c>
      <c r="F92" s="1"/>
      <c r="G92" s="1"/>
      <c r="H92" s="8">
        <v>0</v>
      </c>
      <c r="I92" s="7"/>
      <c r="J92" s="8">
        <v>0</v>
      </c>
      <c r="K92" s="7"/>
      <c r="L92" s="8">
        <v>373.65</v>
      </c>
      <c r="M92" s="7"/>
      <c r="N92" s="8">
        <v>0</v>
      </c>
      <c r="O92" s="7"/>
      <c r="P92" s="8">
        <f>ROUND(SUM(H92:N92),5)</f>
        <v>373.65</v>
      </c>
    </row>
    <row r="93" spans="1:16" x14ac:dyDescent="0.3">
      <c r="A93" s="1"/>
      <c r="B93" s="1"/>
      <c r="C93" s="1"/>
      <c r="D93" s="1" t="s">
        <v>96</v>
      </c>
      <c r="E93" s="1"/>
      <c r="F93" s="1"/>
      <c r="G93" s="1"/>
      <c r="H93" s="7">
        <f>ROUND(SUM(H88:H92),5)</f>
        <v>0</v>
      </c>
      <c r="I93" s="7"/>
      <c r="J93" s="7">
        <f>ROUND(SUM(J88:J92),5)</f>
        <v>67.510000000000005</v>
      </c>
      <c r="K93" s="7"/>
      <c r="L93" s="7">
        <f>ROUND(SUM(L88:L92),5)</f>
        <v>485.27</v>
      </c>
      <c r="M93" s="7"/>
      <c r="N93" s="7">
        <f>ROUND(SUM(N88:N92),5)</f>
        <v>17524.34</v>
      </c>
      <c r="O93" s="7"/>
      <c r="P93" s="7">
        <f>ROUND(SUM(H93:N93),5)</f>
        <v>18077.12</v>
      </c>
    </row>
    <row r="94" spans="1:16" x14ac:dyDescent="0.3">
      <c r="A94" s="1"/>
      <c r="B94" s="1"/>
      <c r="C94" s="1"/>
      <c r="D94" s="1" t="s">
        <v>97</v>
      </c>
      <c r="E94" s="1"/>
      <c r="F94" s="1"/>
      <c r="G94" s="1"/>
      <c r="H94" s="7"/>
      <c r="I94" s="7"/>
      <c r="J94" s="7"/>
      <c r="K94" s="7"/>
      <c r="L94" s="7"/>
      <c r="M94" s="7"/>
      <c r="N94" s="7"/>
      <c r="O94" s="7"/>
      <c r="P94" s="7"/>
    </row>
    <row r="95" spans="1:16" x14ac:dyDescent="0.3">
      <c r="A95" s="1"/>
      <c r="B95" s="1"/>
      <c r="C95" s="1"/>
      <c r="D95" s="1"/>
      <c r="E95" s="1" t="s">
        <v>98</v>
      </c>
      <c r="F95" s="1"/>
      <c r="G95" s="1"/>
      <c r="H95" s="7">
        <v>0</v>
      </c>
      <c r="I95" s="7"/>
      <c r="J95" s="7">
        <v>341</v>
      </c>
      <c r="K95" s="7"/>
      <c r="L95" s="7">
        <v>44</v>
      </c>
      <c r="M95" s="7"/>
      <c r="N95" s="7">
        <v>0</v>
      </c>
      <c r="O95" s="7"/>
      <c r="P95" s="7">
        <f t="shared" ref="P95:P106" si="6">ROUND(SUM(H95:N95),5)</f>
        <v>385</v>
      </c>
    </row>
    <row r="96" spans="1:16" x14ac:dyDescent="0.3">
      <c r="A96" s="1"/>
      <c r="B96" s="1"/>
      <c r="C96" s="1"/>
      <c r="D96" s="1"/>
      <c r="E96" s="1" t="s">
        <v>99</v>
      </c>
      <c r="F96" s="1"/>
      <c r="G96" s="1"/>
      <c r="H96" s="7">
        <v>0</v>
      </c>
      <c r="I96" s="7"/>
      <c r="J96" s="7">
        <v>4802.88</v>
      </c>
      <c r="K96" s="7"/>
      <c r="L96" s="7">
        <v>0</v>
      </c>
      <c r="M96" s="7"/>
      <c r="N96" s="7">
        <v>0</v>
      </c>
      <c r="O96" s="7"/>
      <c r="P96" s="7">
        <f t="shared" si="6"/>
        <v>4802.88</v>
      </c>
    </row>
    <row r="97" spans="1:16" x14ac:dyDescent="0.3">
      <c r="A97" s="1"/>
      <c r="B97" s="1"/>
      <c r="C97" s="1"/>
      <c r="D97" s="1"/>
      <c r="E97" s="1" t="s">
        <v>100</v>
      </c>
      <c r="F97" s="1"/>
      <c r="G97" s="1"/>
      <c r="H97" s="7">
        <v>0</v>
      </c>
      <c r="I97" s="7"/>
      <c r="J97" s="7">
        <v>0</v>
      </c>
      <c r="K97" s="7"/>
      <c r="L97" s="7">
        <v>2514.0500000000002</v>
      </c>
      <c r="M97" s="7"/>
      <c r="N97" s="7">
        <v>0</v>
      </c>
      <c r="O97" s="7"/>
      <c r="P97" s="7">
        <f t="shared" si="6"/>
        <v>2514.0500000000002</v>
      </c>
    </row>
    <row r="98" spans="1:16" x14ac:dyDescent="0.3">
      <c r="A98" s="1"/>
      <c r="B98" s="1"/>
      <c r="C98" s="1"/>
      <c r="D98" s="1"/>
      <c r="E98" s="1" t="s">
        <v>101</v>
      </c>
      <c r="F98" s="1"/>
      <c r="G98" s="1"/>
      <c r="H98" s="7">
        <v>0</v>
      </c>
      <c r="I98" s="7"/>
      <c r="J98" s="7">
        <v>0</v>
      </c>
      <c r="K98" s="7"/>
      <c r="L98" s="7">
        <v>3446.19</v>
      </c>
      <c r="M98" s="7"/>
      <c r="N98" s="7">
        <v>5800</v>
      </c>
      <c r="O98" s="7"/>
      <c r="P98" s="7">
        <f t="shared" si="6"/>
        <v>9246.19</v>
      </c>
    </row>
    <row r="99" spans="1:16" x14ac:dyDescent="0.3">
      <c r="A99" s="1"/>
      <c r="B99" s="1"/>
      <c r="C99" s="1"/>
      <c r="D99" s="1"/>
      <c r="E99" s="1" t="s">
        <v>102</v>
      </c>
      <c r="F99" s="1"/>
      <c r="G99" s="1"/>
      <c r="H99" s="7">
        <v>0</v>
      </c>
      <c r="I99" s="7"/>
      <c r="J99" s="7">
        <v>6667.12</v>
      </c>
      <c r="K99" s="7"/>
      <c r="L99" s="7">
        <v>3890.84</v>
      </c>
      <c r="M99" s="7"/>
      <c r="N99" s="7">
        <v>18261.490000000002</v>
      </c>
      <c r="O99" s="7"/>
      <c r="P99" s="7">
        <f t="shared" si="6"/>
        <v>28819.45</v>
      </c>
    </row>
    <row r="100" spans="1:16" x14ac:dyDescent="0.3">
      <c r="A100" s="1"/>
      <c r="B100" s="1"/>
      <c r="C100" s="1"/>
      <c r="D100" s="1"/>
      <c r="E100" s="1" t="s">
        <v>103</v>
      </c>
      <c r="F100" s="1"/>
      <c r="G100" s="1"/>
      <c r="H100" s="7">
        <v>0</v>
      </c>
      <c r="I100" s="7"/>
      <c r="J100" s="7">
        <v>1140</v>
      </c>
      <c r="K100" s="7"/>
      <c r="L100" s="7">
        <v>0</v>
      </c>
      <c r="M100" s="7"/>
      <c r="N100" s="7">
        <v>0</v>
      </c>
      <c r="O100" s="7"/>
      <c r="P100" s="7">
        <f t="shared" si="6"/>
        <v>1140</v>
      </c>
    </row>
    <row r="101" spans="1:16" x14ac:dyDescent="0.3">
      <c r="A101" s="1"/>
      <c r="B101" s="1"/>
      <c r="C101" s="1"/>
      <c r="D101" s="1"/>
      <c r="E101" s="1" t="s">
        <v>104</v>
      </c>
      <c r="F101" s="1"/>
      <c r="G101" s="1"/>
      <c r="H101" s="7">
        <v>0</v>
      </c>
      <c r="I101" s="7"/>
      <c r="J101" s="7">
        <v>850</v>
      </c>
      <c r="K101" s="7"/>
      <c r="L101" s="7">
        <v>0</v>
      </c>
      <c r="M101" s="7"/>
      <c r="N101" s="7">
        <v>0</v>
      </c>
      <c r="O101" s="7"/>
      <c r="P101" s="7">
        <f t="shared" si="6"/>
        <v>850</v>
      </c>
    </row>
    <row r="102" spans="1:16" x14ac:dyDescent="0.3">
      <c r="A102" s="1"/>
      <c r="B102" s="1"/>
      <c r="C102" s="1"/>
      <c r="D102" s="1"/>
      <c r="E102" s="1" t="s">
        <v>105</v>
      </c>
      <c r="F102" s="1"/>
      <c r="G102" s="1"/>
      <c r="H102" s="7">
        <v>0</v>
      </c>
      <c r="I102" s="7"/>
      <c r="J102" s="7">
        <v>0</v>
      </c>
      <c r="K102" s="7"/>
      <c r="L102" s="7">
        <v>2458.3200000000002</v>
      </c>
      <c r="M102" s="7"/>
      <c r="N102" s="7">
        <v>4998.3</v>
      </c>
      <c r="O102" s="7"/>
      <c r="P102" s="7">
        <f t="shared" si="6"/>
        <v>7456.62</v>
      </c>
    </row>
    <row r="103" spans="1:16" x14ac:dyDescent="0.3">
      <c r="A103" s="1"/>
      <c r="B103" s="1"/>
      <c r="C103" s="1"/>
      <c r="D103" s="1"/>
      <c r="E103" s="1" t="s">
        <v>106</v>
      </c>
      <c r="F103" s="1"/>
      <c r="G103" s="1"/>
      <c r="H103" s="7">
        <v>0</v>
      </c>
      <c r="I103" s="7"/>
      <c r="J103" s="7">
        <v>10940.8</v>
      </c>
      <c r="K103" s="7"/>
      <c r="L103" s="7">
        <v>6573.43</v>
      </c>
      <c r="M103" s="7"/>
      <c r="N103" s="7">
        <v>12620.68</v>
      </c>
      <c r="O103" s="7"/>
      <c r="P103" s="7">
        <f t="shared" si="6"/>
        <v>30134.91</v>
      </c>
    </row>
    <row r="104" spans="1:16" x14ac:dyDescent="0.3">
      <c r="A104" s="1"/>
      <c r="B104" s="1"/>
      <c r="C104" s="1"/>
      <c r="D104" s="1"/>
      <c r="E104" s="1" t="s">
        <v>107</v>
      </c>
      <c r="F104" s="1"/>
      <c r="G104" s="1"/>
      <c r="H104" s="7">
        <v>0</v>
      </c>
      <c r="I104" s="7"/>
      <c r="J104" s="7">
        <v>0</v>
      </c>
      <c r="K104" s="7"/>
      <c r="L104" s="7">
        <v>1333</v>
      </c>
      <c r="M104" s="7"/>
      <c r="N104" s="7">
        <v>5365</v>
      </c>
      <c r="O104" s="7"/>
      <c r="P104" s="7">
        <f t="shared" si="6"/>
        <v>6698</v>
      </c>
    </row>
    <row r="105" spans="1:16" ht="15" thickBot="1" x14ac:dyDescent="0.35">
      <c r="A105" s="1"/>
      <c r="B105" s="1"/>
      <c r="C105" s="1"/>
      <c r="D105" s="1"/>
      <c r="E105" s="1" t="s">
        <v>108</v>
      </c>
      <c r="F105" s="1"/>
      <c r="G105" s="1"/>
      <c r="H105" s="8">
        <v>0</v>
      </c>
      <c r="I105" s="7"/>
      <c r="J105" s="8">
        <v>0</v>
      </c>
      <c r="K105" s="7"/>
      <c r="L105" s="8">
        <v>0</v>
      </c>
      <c r="M105" s="7"/>
      <c r="N105" s="8">
        <v>2700</v>
      </c>
      <c r="O105" s="7"/>
      <c r="P105" s="8">
        <f t="shared" si="6"/>
        <v>2700</v>
      </c>
    </row>
    <row r="106" spans="1:16" x14ac:dyDescent="0.3">
      <c r="A106" s="1"/>
      <c r="B106" s="1"/>
      <c r="C106" s="1"/>
      <c r="D106" s="1" t="s">
        <v>109</v>
      </c>
      <c r="E106" s="1"/>
      <c r="F106" s="1"/>
      <c r="G106" s="1"/>
      <c r="H106" s="7">
        <f>ROUND(SUM(H94:H105),5)</f>
        <v>0</v>
      </c>
      <c r="I106" s="7"/>
      <c r="J106" s="7">
        <f>ROUND(SUM(J94:J105),5)</f>
        <v>24741.8</v>
      </c>
      <c r="K106" s="7"/>
      <c r="L106" s="7">
        <f>ROUND(SUM(L94:L105),5)</f>
        <v>20259.830000000002</v>
      </c>
      <c r="M106" s="7"/>
      <c r="N106" s="7">
        <f>ROUND(SUM(N94:N105),5)</f>
        <v>49745.47</v>
      </c>
      <c r="O106" s="7"/>
      <c r="P106" s="7">
        <f t="shared" si="6"/>
        <v>94747.1</v>
      </c>
    </row>
    <row r="107" spans="1:16" x14ac:dyDescent="0.3">
      <c r="A107" s="1"/>
      <c r="B107" s="1"/>
      <c r="C107" s="1"/>
      <c r="D107" s="1" t="s">
        <v>110</v>
      </c>
      <c r="E107" s="1"/>
      <c r="F107" s="1"/>
      <c r="G107" s="1"/>
      <c r="H107" s="7"/>
      <c r="I107" s="7"/>
      <c r="J107" s="7"/>
      <c r="K107" s="7"/>
      <c r="L107" s="7"/>
      <c r="M107" s="7"/>
      <c r="N107" s="7"/>
      <c r="O107" s="7"/>
      <c r="P107" s="7"/>
    </row>
    <row r="108" spans="1:16" x14ac:dyDescent="0.3">
      <c r="A108" s="1"/>
      <c r="B108" s="1"/>
      <c r="C108" s="1"/>
      <c r="D108" s="1"/>
      <c r="E108" s="1" t="s">
        <v>111</v>
      </c>
      <c r="F108" s="1"/>
      <c r="G108" s="1"/>
      <c r="H108" s="7">
        <v>0</v>
      </c>
      <c r="I108" s="7"/>
      <c r="J108" s="7">
        <v>0</v>
      </c>
      <c r="K108" s="7"/>
      <c r="L108" s="7">
        <v>0</v>
      </c>
      <c r="M108" s="7"/>
      <c r="N108" s="7">
        <v>13.81</v>
      </c>
      <c r="O108" s="7"/>
      <c r="P108" s="7">
        <f>ROUND(SUM(H108:N108),5)</f>
        <v>13.81</v>
      </c>
    </row>
    <row r="109" spans="1:16" x14ac:dyDescent="0.3">
      <c r="A109" s="1"/>
      <c r="B109" s="1"/>
      <c r="C109" s="1"/>
      <c r="D109" s="1"/>
      <c r="E109" s="1" t="s">
        <v>112</v>
      </c>
      <c r="F109" s="1"/>
      <c r="G109" s="1"/>
      <c r="H109" s="7">
        <v>0</v>
      </c>
      <c r="I109" s="7"/>
      <c r="J109" s="7">
        <v>99.67</v>
      </c>
      <c r="K109" s="7"/>
      <c r="L109" s="7">
        <v>1972.82</v>
      </c>
      <c r="M109" s="7"/>
      <c r="N109" s="7">
        <v>5821.07</v>
      </c>
      <c r="O109" s="7"/>
      <c r="P109" s="7">
        <f>ROUND(SUM(H109:N109),5)</f>
        <v>7893.56</v>
      </c>
    </row>
    <row r="110" spans="1:16" ht="15" thickBot="1" x14ac:dyDescent="0.35">
      <c r="A110" s="1"/>
      <c r="B110" s="1"/>
      <c r="C110" s="1"/>
      <c r="D110" s="1"/>
      <c r="E110" s="1" t="s">
        <v>113</v>
      </c>
      <c r="F110" s="1"/>
      <c r="G110" s="1"/>
      <c r="H110" s="8">
        <v>0</v>
      </c>
      <c r="I110" s="7"/>
      <c r="J110" s="8">
        <v>0</v>
      </c>
      <c r="K110" s="7"/>
      <c r="L110" s="8">
        <v>0</v>
      </c>
      <c r="M110" s="7"/>
      <c r="N110" s="8">
        <v>474.4</v>
      </c>
      <c r="O110" s="7"/>
      <c r="P110" s="8">
        <f>ROUND(SUM(H110:N110),5)</f>
        <v>474.4</v>
      </c>
    </row>
    <row r="111" spans="1:16" x14ac:dyDescent="0.3">
      <c r="A111" s="1"/>
      <c r="B111" s="1"/>
      <c r="C111" s="1"/>
      <c r="D111" s="1" t="s">
        <v>114</v>
      </c>
      <c r="E111" s="1"/>
      <c r="F111" s="1"/>
      <c r="G111" s="1"/>
      <c r="H111" s="7">
        <f>ROUND(SUM(H107:H110),5)</f>
        <v>0</v>
      </c>
      <c r="I111" s="7"/>
      <c r="J111" s="7">
        <f>ROUND(SUM(J107:J110),5)</f>
        <v>99.67</v>
      </c>
      <c r="K111" s="7"/>
      <c r="L111" s="7">
        <f>ROUND(SUM(L107:L110),5)</f>
        <v>1972.82</v>
      </c>
      <c r="M111" s="7"/>
      <c r="N111" s="7">
        <f>ROUND(SUM(N107:N110),5)</f>
        <v>6309.28</v>
      </c>
      <c r="O111" s="7"/>
      <c r="P111" s="7">
        <f>ROUND(SUM(H111:N111),5)</f>
        <v>8381.77</v>
      </c>
    </row>
    <row r="112" spans="1:16" x14ac:dyDescent="0.3">
      <c r="A112" s="1"/>
      <c r="B112" s="1"/>
      <c r="C112" s="1"/>
      <c r="D112" s="1" t="s">
        <v>115</v>
      </c>
      <c r="E112" s="1"/>
      <c r="F112" s="1"/>
      <c r="G112" s="1"/>
      <c r="H112" s="7"/>
      <c r="I112" s="7"/>
      <c r="J112" s="7"/>
      <c r="K112" s="7"/>
      <c r="L112" s="7"/>
      <c r="M112" s="7"/>
      <c r="N112" s="7"/>
      <c r="O112" s="7"/>
      <c r="P112" s="7"/>
    </row>
    <row r="113" spans="1:16" x14ac:dyDescent="0.3">
      <c r="A113" s="1"/>
      <c r="B113" s="1"/>
      <c r="C113" s="1"/>
      <c r="D113" s="1"/>
      <c r="E113" s="1" t="s">
        <v>116</v>
      </c>
      <c r="F113" s="1"/>
      <c r="G113" s="1"/>
      <c r="H113" s="7">
        <v>0</v>
      </c>
      <c r="I113" s="7"/>
      <c r="J113" s="7">
        <v>15994.8</v>
      </c>
      <c r="K113" s="7"/>
      <c r="L113" s="7">
        <v>33553.160000000003</v>
      </c>
      <c r="M113" s="7"/>
      <c r="N113" s="7">
        <v>5616</v>
      </c>
      <c r="O113" s="7"/>
      <c r="P113" s="7">
        <f t="shared" ref="P113:P119" si="7">ROUND(SUM(H113:N113),5)</f>
        <v>55163.96</v>
      </c>
    </row>
    <row r="114" spans="1:16" x14ac:dyDescent="0.3">
      <c r="A114" s="1"/>
      <c r="B114" s="1"/>
      <c r="C114" s="1"/>
      <c r="D114" s="1"/>
      <c r="E114" s="1" t="s">
        <v>117</v>
      </c>
      <c r="F114" s="1"/>
      <c r="G114" s="1"/>
      <c r="H114" s="7">
        <v>0</v>
      </c>
      <c r="I114" s="7"/>
      <c r="J114" s="7">
        <v>3677.4</v>
      </c>
      <c r="K114" s="7"/>
      <c r="L114" s="7">
        <v>0</v>
      </c>
      <c r="M114" s="7"/>
      <c r="N114" s="7">
        <v>0</v>
      </c>
      <c r="O114" s="7"/>
      <c r="P114" s="7">
        <f t="shared" si="7"/>
        <v>3677.4</v>
      </c>
    </row>
    <row r="115" spans="1:16" x14ac:dyDescent="0.3">
      <c r="A115" s="1"/>
      <c r="B115" s="1"/>
      <c r="C115" s="1"/>
      <c r="D115" s="1"/>
      <c r="E115" s="1" t="s">
        <v>118</v>
      </c>
      <c r="F115" s="1"/>
      <c r="G115" s="1"/>
      <c r="H115" s="7">
        <v>0</v>
      </c>
      <c r="I115" s="7"/>
      <c r="J115" s="7">
        <v>9851.86</v>
      </c>
      <c r="K115" s="7"/>
      <c r="L115" s="7">
        <v>-72.3</v>
      </c>
      <c r="M115" s="7"/>
      <c r="N115" s="7">
        <v>15744</v>
      </c>
      <c r="O115" s="7"/>
      <c r="P115" s="7">
        <f t="shared" si="7"/>
        <v>25523.56</v>
      </c>
    </row>
    <row r="116" spans="1:16" x14ac:dyDescent="0.3">
      <c r="A116" s="1"/>
      <c r="B116" s="1"/>
      <c r="C116" s="1"/>
      <c r="D116" s="1"/>
      <c r="E116" s="1" t="s">
        <v>119</v>
      </c>
      <c r="F116" s="1"/>
      <c r="G116" s="1"/>
      <c r="H116" s="7">
        <v>0</v>
      </c>
      <c r="I116" s="7"/>
      <c r="J116" s="7">
        <v>936.4</v>
      </c>
      <c r="K116" s="7"/>
      <c r="L116" s="7">
        <v>190.72</v>
      </c>
      <c r="M116" s="7"/>
      <c r="N116" s="7">
        <v>419.65</v>
      </c>
      <c r="O116" s="7"/>
      <c r="P116" s="7">
        <f t="shared" si="7"/>
        <v>1546.77</v>
      </c>
    </row>
    <row r="117" spans="1:16" x14ac:dyDescent="0.3">
      <c r="A117" s="1"/>
      <c r="B117" s="1"/>
      <c r="C117" s="1"/>
      <c r="D117" s="1"/>
      <c r="E117" s="1" t="s">
        <v>120</v>
      </c>
      <c r="F117" s="1"/>
      <c r="G117" s="1"/>
      <c r="H117" s="7">
        <v>0</v>
      </c>
      <c r="I117" s="7"/>
      <c r="J117" s="7">
        <v>909.12</v>
      </c>
      <c r="K117" s="7"/>
      <c r="L117" s="7">
        <v>187.2</v>
      </c>
      <c r="M117" s="7"/>
      <c r="N117" s="7">
        <v>0</v>
      </c>
      <c r="O117" s="7"/>
      <c r="P117" s="7">
        <f t="shared" si="7"/>
        <v>1096.32</v>
      </c>
    </row>
    <row r="118" spans="1:16" ht="15" thickBot="1" x14ac:dyDescent="0.35">
      <c r="A118" s="1"/>
      <c r="B118" s="1"/>
      <c r="C118" s="1"/>
      <c r="D118" s="1"/>
      <c r="E118" s="1" t="s">
        <v>121</v>
      </c>
      <c r="F118" s="1"/>
      <c r="G118" s="1"/>
      <c r="H118" s="8">
        <v>0</v>
      </c>
      <c r="I118" s="7"/>
      <c r="J118" s="8">
        <v>0</v>
      </c>
      <c r="K118" s="7"/>
      <c r="L118" s="8">
        <v>0</v>
      </c>
      <c r="M118" s="7"/>
      <c r="N118" s="8">
        <v>419.65</v>
      </c>
      <c r="O118" s="7"/>
      <c r="P118" s="8">
        <f t="shared" si="7"/>
        <v>419.65</v>
      </c>
    </row>
    <row r="119" spans="1:16" x14ac:dyDescent="0.3">
      <c r="A119" s="1"/>
      <c r="B119" s="1"/>
      <c r="C119" s="1"/>
      <c r="D119" s="1" t="s">
        <v>122</v>
      </c>
      <c r="E119" s="1"/>
      <c r="F119" s="1"/>
      <c r="G119" s="1"/>
      <c r="H119" s="7">
        <f>ROUND(SUM(H112:H118),5)</f>
        <v>0</v>
      </c>
      <c r="I119" s="7"/>
      <c r="J119" s="7">
        <f>ROUND(SUM(J112:J118),5)</f>
        <v>31369.58</v>
      </c>
      <c r="K119" s="7"/>
      <c r="L119" s="7">
        <f>ROUND(SUM(L112:L118),5)</f>
        <v>33858.78</v>
      </c>
      <c r="M119" s="7"/>
      <c r="N119" s="7">
        <f>ROUND(SUM(N112:N118),5)</f>
        <v>22199.3</v>
      </c>
      <c r="O119" s="7"/>
      <c r="P119" s="7">
        <f t="shared" si="7"/>
        <v>87427.66</v>
      </c>
    </row>
    <row r="120" spans="1:16" x14ac:dyDescent="0.3">
      <c r="A120" s="1"/>
      <c r="B120" s="1"/>
      <c r="C120" s="1"/>
      <c r="D120" s="1" t="s">
        <v>123</v>
      </c>
      <c r="E120" s="1"/>
      <c r="F120" s="1"/>
      <c r="G120" s="1"/>
      <c r="H120" s="7"/>
      <c r="I120" s="7"/>
      <c r="J120" s="7"/>
      <c r="K120" s="7"/>
      <c r="L120" s="7"/>
      <c r="M120" s="7"/>
      <c r="N120" s="7"/>
      <c r="O120" s="7"/>
      <c r="P120" s="7"/>
    </row>
    <row r="121" spans="1:16" x14ac:dyDescent="0.3">
      <c r="A121" s="1"/>
      <c r="B121" s="1"/>
      <c r="C121" s="1"/>
      <c r="D121" s="1"/>
      <c r="E121" s="1" t="s">
        <v>124</v>
      </c>
      <c r="F121" s="1"/>
      <c r="G121" s="1"/>
      <c r="H121" s="7">
        <v>0</v>
      </c>
      <c r="I121" s="7"/>
      <c r="J121" s="7">
        <v>33246.080000000002</v>
      </c>
      <c r="K121" s="7"/>
      <c r="L121" s="7">
        <v>0</v>
      </c>
      <c r="M121" s="7"/>
      <c r="N121" s="7">
        <v>17618.990000000002</v>
      </c>
      <c r="O121" s="7"/>
      <c r="P121" s="7">
        <f t="shared" ref="P121:P127" si="8">ROUND(SUM(H121:N121),5)</f>
        <v>50865.07</v>
      </c>
    </row>
    <row r="122" spans="1:16" x14ac:dyDescent="0.3">
      <c r="A122" s="1"/>
      <c r="B122" s="1"/>
      <c r="C122" s="1"/>
      <c r="D122" s="1"/>
      <c r="E122" s="1" t="s">
        <v>125</v>
      </c>
      <c r="F122" s="1"/>
      <c r="G122" s="1"/>
      <c r="H122" s="7">
        <v>0</v>
      </c>
      <c r="I122" s="7"/>
      <c r="J122" s="7">
        <v>25632.400000000001</v>
      </c>
      <c r="K122" s="7"/>
      <c r="L122" s="7">
        <v>0</v>
      </c>
      <c r="M122" s="7"/>
      <c r="N122" s="7">
        <v>39046.86</v>
      </c>
      <c r="O122" s="7"/>
      <c r="P122" s="7">
        <f t="shared" si="8"/>
        <v>64679.26</v>
      </c>
    </row>
    <row r="123" spans="1:16" x14ac:dyDescent="0.3">
      <c r="A123" s="1"/>
      <c r="B123" s="1"/>
      <c r="C123" s="1"/>
      <c r="D123" s="1"/>
      <c r="E123" s="1" t="s">
        <v>126</v>
      </c>
      <c r="F123" s="1"/>
      <c r="G123" s="1"/>
      <c r="H123" s="7">
        <v>0</v>
      </c>
      <c r="I123" s="7"/>
      <c r="J123" s="7">
        <v>0</v>
      </c>
      <c r="K123" s="7"/>
      <c r="L123" s="7">
        <v>0</v>
      </c>
      <c r="M123" s="7"/>
      <c r="N123" s="7">
        <v>0</v>
      </c>
      <c r="O123" s="7"/>
      <c r="P123" s="7">
        <f t="shared" si="8"/>
        <v>0</v>
      </c>
    </row>
    <row r="124" spans="1:16" ht="15" thickBot="1" x14ac:dyDescent="0.35">
      <c r="A124" s="1"/>
      <c r="B124" s="1"/>
      <c r="C124" s="1"/>
      <c r="D124" s="1"/>
      <c r="E124" s="1" t="s">
        <v>127</v>
      </c>
      <c r="F124" s="1"/>
      <c r="G124" s="1"/>
      <c r="H124" s="8">
        <v>0</v>
      </c>
      <c r="I124" s="7"/>
      <c r="J124" s="8">
        <v>3.77</v>
      </c>
      <c r="K124" s="7"/>
      <c r="L124" s="8">
        <v>0</v>
      </c>
      <c r="M124" s="7"/>
      <c r="N124" s="8">
        <v>0</v>
      </c>
      <c r="O124" s="7"/>
      <c r="P124" s="8">
        <f t="shared" si="8"/>
        <v>3.77</v>
      </c>
    </row>
    <row r="125" spans="1:16" x14ac:dyDescent="0.3">
      <c r="A125" s="1"/>
      <c r="B125" s="1"/>
      <c r="C125" s="1"/>
      <c r="D125" s="1" t="s">
        <v>128</v>
      </c>
      <c r="E125" s="1"/>
      <c r="F125" s="1"/>
      <c r="G125" s="1"/>
      <c r="H125" s="7">
        <f>ROUND(SUM(H120:H124),5)</f>
        <v>0</v>
      </c>
      <c r="I125" s="7"/>
      <c r="J125" s="7">
        <f>ROUND(SUM(J120:J124),5)</f>
        <v>58882.25</v>
      </c>
      <c r="K125" s="7"/>
      <c r="L125" s="7">
        <f>ROUND(SUM(L120:L124),5)</f>
        <v>0</v>
      </c>
      <c r="M125" s="7"/>
      <c r="N125" s="7">
        <f>ROUND(SUM(N120:N124),5)</f>
        <v>56665.85</v>
      </c>
      <c r="O125" s="7"/>
      <c r="P125" s="7">
        <f t="shared" si="8"/>
        <v>115548.1</v>
      </c>
    </row>
    <row r="126" spans="1:16" ht="15" thickBot="1" x14ac:dyDescent="0.35">
      <c r="A126" s="1"/>
      <c r="B126" s="1"/>
      <c r="C126" s="1"/>
      <c r="D126" s="1" t="s">
        <v>129</v>
      </c>
      <c r="E126" s="1"/>
      <c r="F126" s="1"/>
      <c r="G126" s="1"/>
      <c r="H126" s="8">
        <f>ROUND(H43+SUM(H48:H52)+SUM(H57:H58)+SUM(H67:H75)+H87+H93+H106+H111+H119+H125,5)</f>
        <v>139119.44</v>
      </c>
      <c r="I126" s="7"/>
      <c r="J126" s="8">
        <f>ROUND(J43+SUM(J48:J52)+SUM(J57:J58)+SUM(J67:J75)+J87+J93+J106+J111+J119+J125,5)</f>
        <v>235653.25</v>
      </c>
      <c r="K126" s="7"/>
      <c r="L126" s="8">
        <f>ROUND(L43+SUM(L48:L52)+SUM(L57:L58)+SUM(L67:L75)+L87+L93+L106+L111+L119+L125,5)</f>
        <v>71221.429999999993</v>
      </c>
      <c r="M126" s="7"/>
      <c r="N126" s="8">
        <f>ROUND(N43+SUM(N48:N52)+SUM(N57:N58)+SUM(N67:N75)+N87+N93+N106+N111+N119+N125,5)</f>
        <v>185369.65</v>
      </c>
      <c r="O126" s="7"/>
      <c r="P126" s="8">
        <f t="shared" si="8"/>
        <v>631363.77</v>
      </c>
    </row>
    <row r="127" spans="1:16" x14ac:dyDescent="0.3">
      <c r="A127" s="1"/>
      <c r="B127" s="1" t="s">
        <v>130</v>
      </c>
      <c r="C127" s="1"/>
      <c r="D127" s="1"/>
      <c r="E127" s="1"/>
      <c r="F127" s="1"/>
      <c r="G127" s="1"/>
      <c r="H127" s="7">
        <f>ROUND(H2+H42-H126,5)</f>
        <v>-4507.83</v>
      </c>
      <c r="I127" s="7"/>
      <c r="J127" s="7">
        <f>ROUND(J2+J42-J126,5)</f>
        <v>-7039.68</v>
      </c>
      <c r="K127" s="7"/>
      <c r="L127" s="7">
        <f>ROUND(L2+L42-L126,5)</f>
        <v>46280.67</v>
      </c>
      <c r="M127" s="7"/>
      <c r="N127" s="7">
        <f>ROUND(N2+N42-N126,5)</f>
        <v>20254.91</v>
      </c>
      <c r="O127" s="7"/>
      <c r="P127" s="7">
        <f t="shared" si="8"/>
        <v>54988.07</v>
      </c>
    </row>
    <row r="128" spans="1:16" x14ac:dyDescent="0.3">
      <c r="A128" s="1"/>
      <c r="B128" s="1" t="s">
        <v>131</v>
      </c>
      <c r="C128" s="1"/>
      <c r="D128" s="1"/>
      <c r="E128" s="1"/>
      <c r="F128" s="1"/>
      <c r="G128" s="1"/>
      <c r="H128" s="7"/>
      <c r="I128" s="7"/>
      <c r="J128" s="7"/>
      <c r="K128" s="7"/>
      <c r="L128" s="7"/>
      <c r="M128" s="7"/>
      <c r="N128" s="7"/>
      <c r="O128" s="7"/>
      <c r="P128" s="7"/>
    </row>
    <row r="129" spans="1:16" x14ac:dyDescent="0.3">
      <c r="A129" s="1"/>
      <c r="B129" s="1"/>
      <c r="C129" s="1" t="s">
        <v>132</v>
      </c>
      <c r="D129" s="1"/>
      <c r="E129" s="1"/>
      <c r="F129" s="1"/>
      <c r="G129" s="1"/>
      <c r="H129" s="7"/>
      <c r="I129" s="7"/>
      <c r="J129" s="7"/>
      <c r="K129" s="7"/>
      <c r="L129" s="7"/>
      <c r="M129" s="7"/>
      <c r="N129" s="7"/>
      <c r="O129" s="7"/>
      <c r="P129" s="7"/>
    </row>
    <row r="130" spans="1:16" x14ac:dyDescent="0.3">
      <c r="A130" s="1"/>
      <c r="B130" s="1"/>
      <c r="C130" s="1"/>
      <c r="D130" s="1" t="s">
        <v>133</v>
      </c>
      <c r="E130" s="1"/>
      <c r="F130" s="1"/>
      <c r="G130" s="1"/>
      <c r="H130" s="7">
        <v>252.48</v>
      </c>
      <c r="I130" s="7"/>
      <c r="J130" s="7">
        <v>0</v>
      </c>
      <c r="K130" s="7"/>
      <c r="L130" s="7">
        <v>0</v>
      </c>
      <c r="M130" s="7"/>
      <c r="N130" s="7">
        <v>104000.64</v>
      </c>
      <c r="O130" s="7"/>
      <c r="P130" s="7">
        <f t="shared" ref="P130:P136" si="9">ROUND(SUM(H130:N130),5)</f>
        <v>104253.12</v>
      </c>
    </row>
    <row r="131" spans="1:16" x14ac:dyDescent="0.3">
      <c r="A131" s="1"/>
      <c r="B131" s="1"/>
      <c r="C131" s="1"/>
      <c r="D131" s="1" t="s">
        <v>134</v>
      </c>
      <c r="E131" s="1"/>
      <c r="F131" s="1"/>
      <c r="G131" s="1"/>
      <c r="H131" s="7">
        <v>0</v>
      </c>
      <c r="I131" s="7"/>
      <c r="J131" s="7">
        <v>-25632.400000000001</v>
      </c>
      <c r="K131" s="7"/>
      <c r="L131" s="7">
        <v>0</v>
      </c>
      <c r="M131" s="7"/>
      <c r="N131" s="7">
        <v>-39096.720000000001</v>
      </c>
      <c r="O131" s="7"/>
      <c r="P131" s="7">
        <f t="shared" si="9"/>
        <v>-64729.120000000003</v>
      </c>
    </row>
    <row r="132" spans="1:16" x14ac:dyDescent="0.3">
      <c r="A132" s="1"/>
      <c r="B132" s="1"/>
      <c r="C132" s="1"/>
      <c r="D132" s="1" t="s">
        <v>135</v>
      </c>
      <c r="E132" s="1"/>
      <c r="F132" s="1"/>
      <c r="G132" s="1"/>
      <c r="H132" s="7">
        <v>0</v>
      </c>
      <c r="I132" s="7"/>
      <c r="J132" s="7">
        <v>7224.96</v>
      </c>
      <c r="K132" s="7"/>
      <c r="L132" s="7">
        <v>0</v>
      </c>
      <c r="M132" s="7"/>
      <c r="N132" s="7">
        <v>11820</v>
      </c>
      <c r="O132" s="7"/>
      <c r="P132" s="7">
        <f t="shared" si="9"/>
        <v>19044.96</v>
      </c>
    </row>
    <row r="133" spans="1:16" ht="15" thickBot="1" x14ac:dyDescent="0.35">
      <c r="A133" s="1"/>
      <c r="B133" s="1"/>
      <c r="C133" s="1"/>
      <c r="D133" s="1" t="s">
        <v>136</v>
      </c>
      <c r="E133" s="1"/>
      <c r="F133" s="1"/>
      <c r="G133" s="1"/>
      <c r="H133" s="7">
        <v>0</v>
      </c>
      <c r="I133" s="7"/>
      <c r="J133" s="7">
        <v>-7224.96</v>
      </c>
      <c r="K133" s="7"/>
      <c r="L133" s="7">
        <v>0</v>
      </c>
      <c r="M133" s="7"/>
      <c r="N133" s="7">
        <v>-11820</v>
      </c>
      <c r="O133" s="7"/>
      <c r="P133" s="7">
        <f t="shared" si="9"/>
        <v>-19044.96</v>
      </c>
    </row>
    <row r="134" spans="1:16" ht="15" thickBot="1" x14ac:dyDescent="0.35">
      <c r="A134" s="1"/>
      <c r="B134" s="1"/>
      <c r="C134" s="1" t="s">
        <v>137</v>
      </c>
      <c r="D134" s="1"/>
      <c r="E134" s="1"/>
      <c r="F134" s="1"/>
      <c r="G134" s="1"/>
      <c r="H134" s="10">
        <f>ROUND(SUM(H129:H133),5)</f>
        <v>252.48</v>
      </c>
      <c r="I134" s="7"/>
      <c r="J134" s="10">
        <f>ROUND(SUM(J129:J133),5)</f>
        <v>-25632.400000000001</v>
      </c>
      <c r="K134" s="7"/>
      <c r="L134" s="10">
        <f>ROUND(SUM(L129:L133),5)</f>
        <v>0</v>
      </c>
      <c r="M134" s="7"/>
      <c r="N134" s="10">
        <f>ROUND(SUM(N129:N133),5)</f>
        <v>64903.92</v>
      </c>
      <c r="O134" s="7"/>
      <c r="P134" s="10">
        <f t="shared" si="9"/>
        <v>39524</v>
      </c>
    </row>
    <row r="135" spans="1:16" ht="15" thickBot="1" x14ac:dyDescent="0.35">
      <c r="A135" s="1"/>
      <c r="B135" s="1" t="s">
        <v>138</v>
      </c>
      <c r="C135" s="1"/>
      <c r="D135" s="1"/>
      <c r="E135" s="1"/>
      <c r="F135" s="1"/>
      <c r="G135" s="1"/>
      <c r="H135" s="10">
        <f>ROUND(H128-H134,5)</f>
        <v>-252.48</v>
      </c>
      <c r="I135" s="7"/>
      <c r="J135" s="10">
        <f>ROUND(J128-J134,5)</f>
        <v>25632.400000000001</v>
      </c>
      <c r="K135" s="7"/>
      <c r="L135" s="10">
        <f>ROUND(L128-L134,5)</f>
        <v>0</v>
      </c>
      <c r="M135" s="7"/>
      <c r="N135" s="10">
        <f>ROUND(N128-N134,5)</f>
        <v>-64903.92</v>
      </c>
      <c r="O135" s="7"/>
      <c r="P135" s="10">
        <f t="shared" si="9"/>
        <v>-39524</v>
      </c>
    </row>
    <row r="136" spans="1:16" s="2" customFormat="1" ht="10.8" thickBot="1" x14ac:dyDescent="0.25">
      <c r="A136" s="1" t="s">
        <v>139</v>
      </c>
      <c r="B136" s="1"/>
      <c r="C136" s="1"/>
      <c r="D136" s="1"/>
      <c r="E136" s="1"/>
      <c r="F136" s="1"/>
      <c r="G136" s="1"/>
      <c r="H136" s="11">
        <f>ROUND(H127+H135,5)</f>
        <v>-4760.3100000000004</v>
      </c>
      <c r="I136" s="12"/>
      <c r="J136" s="11">
        <f>ROUND(J127+J135,5)</f>
        <v>18592.72</v>
      </c>
      <c r="K136" s="12"/>
      <c r="L136" s="11">
        <f>ROUND(L127+L135,5)</f>
        <v>46280.67</v>
      </c>
      <c r="M136" s="12"/>
      <c r="N136" s="11">
        <f>ROUND(N127+N135,5)</f>
        <v>-44649.01</v>
      </c>
      <c r="O136" s="12"/>
      <c r="P136" s="11">
        <f t="shared" si="9"/>
        <v>15464.07</v>
      </c>
    </row>
    <row r="137" spans="1:16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1:25 PM
&amp;"Arial,Bold"&amp;8 07/13/23
&amp;"Arial,Bold"&amp;8 Accrual Basis&amp;C&amp;"Arial,Bold"&amp;12 HOPE Partnership, Inc.
&amp;"Arial,Bold"&amp;14 Combined Profit And Loss
&amp;"Arial,Bold"&amp;10 July 2022 through June 2023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53FC5-F43A-4615-A07E-B058CBFB19C0}">
  <dimension ref="A1:P82"/>
  <sheetViews>
    <sheetView workbookViewId="0">
      <pane xSplit="7" ySplit="1" topLeftCell="H2" activePane="bottomRight" state="frozenSplit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4.4" x14ac:dyDescent="0.3"/>
  <cols>
    <col min="1" max="6" width="3" style="2" customWidth="1"/>
    <col min="7" max="7" width="31.88671875" style="2" customWidth="1"/>
    <col min="8" max="8" width="15" style="13" customWidth="1"/>
    <col min="9" max="9" width="2.33203125" style="13" customWidth="1"/>
    <col min="10" max="10" width="14.5546875" style="13" customWidth="1"/>
    <col min="11" max="11" width="2.33203125" style="13" customWidth="1"/>
    <col min="12" max="12" width="17.6640625" style="13" customWidth="1"/>
    <col min="13" max="13" width="2.33203125" style="13" customWidth="1"/>
    <col min="14" max="14" width="13.6640625" style="13" customWidth="1"/>
    <col min="15" max="15" width="2.33203125" style="13" customWidth="1"/>
    <col min="16" max="16" width="11.44140625" style="13" customWidth="1"/>
  </cols>
  <sheetData>
    <row r="1" spans="1:16" s="4" customFormat="1" ht="38.4" customHeight="1" thickBot="1" x14ac:dyDescent="0.35">
      <c r="A1" s="3"/>
      <c r="B1" s="3"/>
      <c r="C1" s="3"/>
      <c r="D1" s="3"/>
      <c r="E1" s="3"/>
      <c r="F1" s="3"/>
      <c r="G1" s="3"/>
      <c r="H1" s="5" t="s">
        <v>0</v>
      </c>
      <c r="I1" s="6"/>
      <c r="J1" s="5" t="s">
        <v>1</v>
      </c>
      <c r="K1" s="6"/>
      <c r="L1" s="5" t="s">
        <v>2</v>
      </c>
      <c r="M1" s="6"/>
      <c r="N1" s="5" t="s">
        <v>3</v>
      </c>
      <c r="O1" s="6"/>
      <c r="P1" s="5" t="s">
        <v>4</v>
      </c>
    </row>
    <row r="2" spans="1:16" ht="15" thickTop="1" x14ac:dyDescent="0.3">
      <c r="A2" s="1"/>
      <c r="B2" s="1" t="s">
        <v>5</v>
      </c>
      <c r="C2" s="1"/>
      <c r="D2" s="1"/>
      <c r="E2" s="1"/>
      <c r="F2" s="1"/>
      <c r="G2" s="1"/>
      <c r="H2" s="7"/>
      <c r="I2" s="7"/>
      <c r="J2" s="7"/>
      <c r="K2" s="7"/>
      <c r="L2" s="7"/>
      <c r="M2" s="7"/>
      <c r="N2" s="7"/>
      <c r="O2" s="7"/>
      <c r="P2" s="7"/>
    </row>
    <row r="3" spans="1:16" x14ac:dyDescent="0.3">
      <c r="A3" s="1"/>
      <c r="B3" s="1"/>
      <c r="C3" s="1"/>
      <c r="D3" s="1" t="s">
        <v>6</v>
      </c>
      <c r="E3" s="1"/>
      <c r="F3" s="1"/>
      <c r="G3" s="1"/>
      <c r="H3" s="7"/>
      <c r="I3" s="7"/>
      <c r="J3" s="7"/>
      <c r="K3" s="7"/>
      <c r="L3" s="7"/>
      <c r="M3" s="7"/>
      <c r="N3" s="7"/>
      <c r="O3" s="7"/>
      <c r="P3" s="7"/>
    </row>
    <row r="4" spans="1:16" x14ac:dyDescent="0.3">
      <c r="A4" s="1"/>
      <c r="B4" s="1"/>
      <c r="C4" s="1"/>
      <c r="D4" s="1"/>
      <c r="E4" s="1" t="s">
        <v>7</v>
      </c>
      <c r="F4" s="1"/>
      <c r="G4" s="1"/>
      <c r="H4" s="7"/>
      <c r="I4" s="7"/>
      <c r="J4" s="7"/>
      <c r="K4" s="7"/>
      <c r="L4" s="7"/>
      <c r="M4" s="7"/>
      <c r="N4" s="7"/>
      <c r="O4" s="7"/>
      <c r="P4" s="7"/>
    </row>
    <row r="5" spans="1:16" x14ac:dyDescent="0.3">
      <c r="A5" s="1"/>
      <c r="B5" s="1"/>
      <c r="C5" s="1"/>
      <c r="D5" s="1"/>
      <c r="E5" s="1"/>
      <c r="F5" s="1" t="s">
        <v>8</v>
      </c>
      <c r="G5" s="1"/>
      <c r="H5" s="7"/>
      <c r="I5" s="7"/>
      <c r="J5" s="7"/>
      <c r="K5" s="7"/>
      <c r="L5" s="7"/>
      <c r="M5" s="7"/>
      <c r="N5" s="7"/>
      <c r="O5" s="7"/>
      <c r="P5" s="7"/>
    </row>
    <row r="6" spans="1:16" ht="15" thickBot="1" x14ac:dyDescent="0.35">
      <c r="A6" s="1"/>
      <c r="B6" s="1"/>
      <c r="C6" s="1"/>
      <c r="D6" s="1"/>
      <c r="E6" s="1"/>
      <c r="F6" s="1"/>
      <c r="G6" s="1" t="s">
        <v>10</v>
      </c>
      <c r="H6" s="8">
        <v>119.2</v>
      </c>
      <c r="I6" s="7"/>
      <c r="J6" s="8">
        <v>0</v>
      </c>
      <c r="K6" s="7"/>
      <c r="L6" s="8">
        <v>0</v>
      </c>
      <c r="M6" s="7"/>
      <c r="N6" s="8">
        <v>0</v>
      </c>
      <c r="O6" s="7"/>
      <c r="P6" s="8">
        <f t="shared" ref="P6:P11" si="0">ROUND(SUM(H6:N6),5)</f>
        <v>119.2</v>
      </c>
    </row>
    <row r="7" spans="1:16" x14ac:dyDescent="0.3">
      <c r="A7" s="1"/>
      <c r="B7" s="1"/>
      <c r="C7" s="1"/>
      <c r="D7" s="1"/>
      <c r="E7" s="1"/>
      <c r="F7" s="1" t="s">
        <v>11</v>
      </c>
      <c r="G7" s="1"/>
      <c r="H7" s="7">
        <f>ROUND(SUM(H5:H6),5)</f>
        <v>119.2</v>
      </c>
      <c r="I7" s="7"/>
      <c r="J7" s="7">
        <f>ROUND(SUM(J5:J6),5)</f>
        <v>0</v>
      </c>
      <c r="K7" s="7"/>
      <c r="L7" s="7">
        <f>ROUND(SUM(L5:L6),5)</f>
        <v>0</v>
      </c>
      <c r="M7" s="7"/>
      <c r="N7" s="7">
        <f>ROUND(SUM(N5:N6),5)</f>
        <v>0</v>
      </c>
      <c r="O7" s="7"/>
      <c r="P7" s="7">
        <f t="shared" si="0"/>
        <v>119.2</v>
      </c>
    </row>
    <row r="8" spans="1:16" ht="15" thickBot="1" x14ac:dyDescent="0.35">
      <c r="A8" s="1"/>
      <c r="B8" s="1"/>
      <c r="C8" s="1"/>
      <c r="D8" s="1"/>
      <c r="E8" s="1"/>
      <c r="F8" s="1" t="s">
        <v>12</v>
      </c>
      <c r="G8" s="1"/>
      <c r="H8" s="8">
        <v>5000</v>
      </c>
      <c r="I8" s="7"/>
      <c r="J8" s="8">
        <v>0</v>
      </c>
      <c r="K8" s="7"/>
      <c r="L8" s="8">
        <v>0</v>
      </c>
      <c r="M8" s="7"/>
      <c r="N8" s="8">
        <v>0</v>
      </c>
      <c r="O8" s="7"/>
      <c r="P8" s="8">
        <f t="shared" si="0"/>
        <v>5000</v>
      </c>
    </row>
    <row r="9" spans="1:16" x14ac:dyDescent="0.3">
      <c r="A9" s="1"/>
      <c r="B9" s="1"/>
      <c r="C9" s="1"/>
      <c r="D9" s="1"/>
      <c r="E9" s="1" t="s">
        <v>14</v>
      </c>
      <c r="F9" s="1"/>
      <c r="G9" s="1"/>
      <c r="H9" s="7">
        <f>ROUND(H4+SUM(H7:H8),5)</f>
        <v>5119.2</v>
      </c>
      <c r="I9" s="7"/>
      <c r="J9" s="7">
        <f>ROUND(J4+SUM(J7:J8),5)</f>
        <v>0</v>
      </c>
      <c r="K9" s="7"/>
      <c r="L9" s="7">
        <f>ROUND(L4+SUM(L7:L8),5)</f>
        <v>0</v>
      </c>
      <c r="M9" s="7"/>
      <c r="N9" s="7">
        <f>ROUND(N4+SUM(N7:N8),5)</f>
        <v>0</v>
      </c>
      <c r="O9" s="7"/>
      <c r="P9" s="7">
        <f t="shared" si="0"/>
        <v>5119.2</v>
      </c>
    </row>
    <row r="10" spans="1:16" x14ac:dyDescent="0.3">
      <c r="A10" s="1"/>
      <c r="B10" s="1"/>
      <c r="C10" s="1"/>
      <c r="D10" s="1"/>
      <c r="E10" s="1" t="s">
        <v>23</v>
      </c>
      <c r="F10" s="1"/>
      <c r="G10" s="1"/>
      <c r="H10" s="7">
        <v>1334.7</v>
      </c>
      <c r="I10" s="7"/>
      <c r="J10" s="7">
        <v>0</v>
      </c>
      <c r="K10" s="7"/>
      <c r="L10" s="7">
        <v>0</v>
      </c>
      <c r="M10" s="7"/>
      <c r="N10" s="7">
        <v>0</v>
      </c>
      <c r="O10" s="7"/>
      <c r="P10" s="7">
        <f t="shared" si="0"/>
        <v>1334.7</v>
      </c>
    </row>
    <row r="11" spans="1:16" x14ac:dyDescent="0.3">
      <c r="A11" s="1"/>
      <c r="B11" s="1"/>
      <c r="C11" s="1"/>
      <c r="D11" s="1"/>
      <c r="E11" s="1" t="s">
        <v>24</v>
      </c>
      <c r="F11" s="1"/>
      <c r="G11" s="1"/>
      <c r="H11" s="7">
        <v>80</v>
      </c>
      <c r="I11" s="7"/>
      <c r="J11" s="7">
        <v>0</v>
      </c>
      <c r="K11" s="7"/>
      <c r="L11" s="7">
        <v>0</v>
      </c>
      <c r="M11" s="7"/>
      <c r="N11" s="7">
        <v>0</v>
      </c>
      <c r="O11" s="7"/>
      <c r="P11" s="7">
        <f t="shared" si="0"/>
        <v>80</v>
      </c>
    </row>
    <row r="12" spans="1:16" x14ac:dyDescent="0.3">
      <c r="A12" s="1"/>
      <c r="B12" s="1"/>
      <c r="C12" s="1"/>
      <c r="D12" s="1" t="s">
        <v>31</v>
      </c>
      <c r="E12" s="1"/>
      <c r="F12" s="1"/>
      <c r="G12" s="1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3">
      <c r="A13" s="1"/>
      <c r="B13" s="1"/>
      <c r="C13" s="1"/>
      <c r="D13" s="1"/>
      <c r="E13" s="1" t="s">
        <v>32</v>
      </c>
      <c r="F13" s="1"/>
      <c r="G13" s="1"/>
      <c r="H13" s="7">
        <v>0</v>
      </c>
      <c r="I13" s="7"/>
      <c r="J13" s="7">
        <v>19460</v>
      </c>
      <c r="K13" s="7"/>
      <c r="L13" s="7">
        <v>9775</v>
      </c>
      <c r="M13" s="7"/>
      <c r="N13" s="7">
        <v>15463</v>
      </c>
      <c r="O13" s="7"/>
      <c r="P13" s="7">
        <f t="shared" ref="P13:P21" si="1">ROUND(SUM(H13:N13),5)</f>
        <v>44698</v>
      </c>
    </row>
    <row r="14" spans="1:16" x14ac:dyDescent="0.3">
      <c r="A14" s="1"/>
      <c r="B14" s="1"/>
      <c r="C14" s="1"/>
      <c r="D14" s="1"/>
      <c r="E14" s="1" t="s">
        <v>33</v>
      </c>
      <c r="F14" s="1"/>
      <c r="G14" s="1"/>
      <c r="H14" s="7">
        <v>0</v>
      </c>
      <c r="I14" s="7"/>
      <c r="J14" s="7">
        <v>0</v>
      </c>
      <c r="K14" s="7"/>
      <c r="L14" s="7">
        <v>0</v>
      </c>
      <c r="M14" s="7"/>
      <c r="N14" s="7">
        <v>1747</v>
      </c>
      <c r="O14" s="7"/>
      <c r="P14" s="7">
        <f t="shared" si="1"/>
        <v>1747</v>
      </c>
    </row>
    <row r="15" spans="1:16" x14ac:dyDescent="0.3">
      <c r="A15" s="1"/>
      <c r="B15" s="1"/>
      <c r="C15" s="1"/>
      <c r="D15" s="1"/>
      <c r="E15" s="1" t="s">
        <v>35</v>
      </c>
      <c r="F15" s="1"/>
      <c r="G15" s="1"/>
      <c r="H15" s="7">
        <v>0</v>
      </c>
      <c r="I15" s="7"/>
      <c r="J15" s="7">
        <v>0</v>
      </c>
      <c r="K15" s="7"/>
      <c r="L15" s="7">
        <v>0</v>
      </c>
      <c r="M15" s="7"/>
      <c r="N15" s="7">
        <v>1.47</v>
      </c>
      <c r="O15" s="7"/>
      <c r="P15" s="7">
        <f t="shared" si="1"/>
        <v>1.47</v>
      </c>
    </row>
    <row r="16" spans="1:16" x14ac:dyDescent="0.3">
      <c r="A16" s="1"/>
      <c r="B16" s="1"/>
      <c r="C16" s="1"/>
      <c r="D16" s="1"/>
      <c r="E16" s="1" t="s">
        <v>36</v>
      </c>
      <c r="F16" s="1"/>
      <c r="G16" s="1"/>
      <c r="H16" s="7">
        <v>0</v>
      </c>
      <c r="I16" s="7"/>
      <c r="J16" s="7">
        <v>4.34</v>
      </c>
      <c r="K16" s="7"/>
      <c r="L16" s="7">
        <v>0</v>
      </c>
      <c r="M16" s="7"/>
      <c r="N16" s="7">
        <v>0</v>
      </c>
      <c r="O16" s="7"/>
      <c r="P16" s="7">
        <f t="shared" si="1"/>
        <v>4.34</v>
      </c>
    </row>
    <row r="17" spans="1:16" x14ac:dyDescent="0.3">
      <c r="A17" s="1"/>
      <c r="B17" s="1"/>
      <c r="C17" s="1"/>
      <c r="D17" s="1"/>
      <c r="E17" s="1" t="s">
        <v>38</v>
      </c>
      <c r="F17" s="1"/>
      <c r="G17" s="1"/>
      <c r="H17" s="7">
        <v>0</v>
      </c>
      <c r="I17" s="7"/>
      <c r="J17" s="7">
        <v>0</v>
      </c>
      <c r="K17" s="7"/>
      <c r="L17" s="7">
        <v>0.17</v>
      </c>
      <c r="M17" s="7"/>
      <c r="N17" s="7">
        <v>0</v>
      </c>
      <c r="O17" s="7"/>
      <c r="P17" s="7">
        <f t="shared" si="1"/>
        <v>0.17</v>
      </c>
    </row>
    <row r="18" spans="1:16" ht="15" thickBot="1" x14ac:dyDescent="0.35">
      <c r="A18" s="1"/>
      <c r="B18" s="1"/>
      <c r="C18" s="1"/>
      <c r="D18" s="1"/>
      <c r="E18" s="1" t="s">
        <v>40</v>
      </c>
      <c r="F18" s="1"/>
      <c r="G18" s="1"/>
      <c r="H18" s="8">
        <v>0</v>
      </c>
      <c r="I18" s="7"/>
      <c r="J18" s="8">
        <v>0</v>
      </c>
      <c r="K18" s="7"/>
      <c r="L18" s="8">
        <v>0</v>
      </c>
      <c r="M18" s="7"/>
      <c r="N18" s="8">
        <v>25.55</v>
      </c>
      <c r="O18" s="7"/>
      <c r="P18" s="8">
        <f t="shared" si="1"/>
        <v>25.55</v>
      </c>
    </row>
    <row r="19" spans="1:16" x14ac:dyDescent="0.3">
      <c r="A19" s="1"/>
      <c r="B19" s="1"/>
      <c r="C19" s="1"/>
      <c r="D19" s="1" t="s">
        <v>43</v>
      </c>
      <c r="E19" s="1"/>
      <c r="F19" s="1"/>
      <c r="G19" s="1"/>
      <c r="H19" s="7">
        <f>ROUND(SUM(H12:H18),5)</f>
        <v>0</v>
      </c>
      <c r="I19" s="7"/>
      <c r="J19" s="7">
        <f>ROUND(SUM(J12:J18),5)</f>
        <v>19464.34</v>
      </c>
      <c r="K19" s="7"/>
      <c r="L19" s="7">
        <f>ROUND(SUM(L12:L18),5)</f>
        <v>9775.17</v>
      </c>
      <c r="M19" s="7"/>
      <c r="N19" s="7">
        <f>ROUND(SUM(N12:N18),5)</f>
        <v>17237.02</v>
      </c>
      <c r="O19" s="7"/>
      <c r="P19" s="7">
        <f t="shared" si="1"/>
        <v>46476.53</v>
      </c>
    </row>
    <row r="20" spans="1:16" ht="15" thickBot="1" x14ac:dyDescent="0.35">
      <c r="A20" s="1"/>
      <c r="B20" s="1"/>
      <c r="C20" s="1"/>
      <c r="D20" s="1" t="s">
        <v>44</v>
      </c>
      <c r="E20" s="1"/>
      <c r="F20" s="1"/>
      <c r="G20" s="1"/>
      <c r="H20" s="8">
        <f>ROUND(H3+SUM(H9:H11)+H19,5)</f>
        <v>6533.9</v>
      </c>
      <c r="I20" s="7"/>
      <c r="J20" s="8">
        <f>ROUND(J3+SUM(J9:J11)+J19,5)</f>
        <v>19464.34</v>
      </c>
      <c r="K20" s="7"/>
      <c r="L20" s="8">
        <f>ROUND(L3+SUM(L9:L11)+L19,5)</f>
        <v>9775.17</v>
      </c>
      <c r="M20" s="7"/>
      <c r="N20" s="8">
        <f>ROUND(N3+SUM(N9:N11)+N19,5)</f>
        <v>17237.02</v>
      </c>
      <c r="O20" s="7"/>
      <c r="P20" s="8">
        <f t="shared" si="1"/>
        <v>53010.43</v>
      </c>
    </row>
    <row r="21" spans="1:16" x14ac:dyDescent="0.3">
      <c r="A21" s="1"/>
      <c r="B21" s="1"/>
      <c r="C21" s="1" t="s">
        <v>45</v>
      </c>
      <c r="D21" s="1"/>
      <c r="E21" s="1"/>
      <c r="F21" s="1"/>
      <c r="G21" s="1"/>
      <c r="H21" s="7">
        <f>H20</f>
        <v>6533.9</v>
      </c>
      <c r="I21" s="7"/>
      <c r="J21" s="7">
        <f>J20</f>
        <v>19464.34</v>
      </c>
      <c r="K21" s="7"/>
      <c r="L21" s="7">
        <f>L20</f>
        <v>9775.17</v>
      </c>
      <c r="M21" s="7"/>
      <c r="N21" s="7">
        <f>N20</f>
        <v>17237.02</v>
      </c>
      <c r="O21" s="7"/>
      <c r="P21" s="7">
        <f t="shared" si="1"/>
        <v>53010.43</v>
      </c>
    </row>
    <row r="22" spans="1:16" x14ac:dyDescent="0.3">
      <c r="A22" s="1"/>
      <c r="B22" s="1"/>
      <c r="C22" s="1"/>
      <c r="D22" s="1" t="s">
        <v>46</v>
      </c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3">
      <c r="A23" s="1"/>
      <c r="B23" s="1"/>
      <c r="C23" s="1"/>
      <c r="D23" s="1"/>
      <c r="E23" s="1" t="s">
        <v>47</v>
      </c>
      <c r="F23" s="1"/>
      <c r="G23" s="1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3">
      <c r="A24" s="1"/>
      <c r="B24" s="1"/>
      <c r="C24" s="1"/>
      <c r="D24" s="1"/>
      <c r="E24" s="1"/>
      <c r="F24" s="1" t="s">
        <v>48</v>
      </c>
      <c r="G24" s="1"/>
      <c r="H24" s="7">
        <v>5769.6</v>
      </c>
      <c r="I24" s="7"/>
      <c r="J24" s="7">
        <v>0</v>
      </c>
      <c r="K24" s="7"/>
      <c r="L24" s="7">
        <v>0</v>
      </c>
      <c r="M24" s="7"/>
      <c r="N24" s="7">
        <v>0</v>
      </c>
      <c r="O24" s="7"/>
      <c r="P24" s="7">
        <f t="shared" ref="P24:P30" si="2">ROUND(SUM(H24:N24),5)</f>
        <v>5769.6</v>
      </c>
    </row>
    <row r="25" spans="1:16" ht="15" thickBot="1" x14ac:dyDescent="0.35">
      <c r="A25" s="1"/>
      <c r="B25" s="1"/>
      <c r="C25" s="1"/>
      <c r="D25" s="1"/>
      <c r="E25" s="1"/>
      <c r="F25" s="1" t="s">
        <v>49</v>
      </c>
      <c r="G25" s="1"/>
      <c r="H25" s="8">
        <v>441.37</v>
      </c>
      <c r="I25" s="7"/>
      <c r="J25" s="8">
        <v>0</v>
      </c>
      <c r="K25" s="7"/>
      <c r="L25" s="8">
        <v>65.040000000000006</v>
      </c>
      <c r="M25" s="7"/>
      <c r="N25" s="8">
        <v>0</v>
      </c>
      <c r="O25" s="7"/>
      <c r="P25" s="8">
        <f t="shared" si="2"/>
        <v>506.41</v>
      </c>
    </row>
    <row r="26" spans="1:16" x14ac:dyDescent="0.3">
      <c r="A26" s="1"/>
      <c r="B26" s="1"/>
      <c r="C26" s="1"/>
      <c r="D26" s="1"/>
      <c r="E26" s="1" t="s">
        <v>51</v>
      </c>
      <c r="F26" s="1"/>
      <c r="G26" s="1"/>
      <c r="H26" s="7">
        <f>ROUND(SUM(H23:H25),5)</f>
        <v>6210.97</v>
      </c>
      <c r="I26" s="7"/>
      <c r="J26" s="7">
        <f>ROUND(SUM(J23:J25),5)</f>
        <v>0</v>
      </c>
      <c r="K26" s="7"/>
      <c r="L26" s="7">
        <f>ROUND(SUM(L23:L25),5)</f>
        <v>65.040000000000006</v>
      </c>
      <c r="M26" s="7"/>
      <c r="N26" s="7">
        <f>ROUND(SUM(N23:N25),5)</f>
        <v>0</v>
      </c>
      <c r="O26" s="7"/>
      <c r="P26" s="7">
        <f t="shared" si="2"/>
        <v>6276.01</v>
      </c>
    </row>
    <row r="27" spans="1:16" x14ac:dyDescent="0.3">
      <c r="A27" s="1"/>
      <c r="B27" s="1"/>
      <c r="C27" s="1"/>
      <c r="D27" s="1"/>
      <c r="E27" s="1" t="s">
        <v>52</v>
      </c>
      <c r="F27" s="1"/>
      <c r="G27" s="1"/>
      <c r="H27" s="7">
        <v>35.340000000000003</v>
      </c>
      <c r="I27" s="7"/>
      <c r="J27" s="7">
        <v>0</v>
      </c>
      <c r="K27" s="7"/>
      <c r="L27" s="7">
        <v>0</v>
      </c>
      <c r="M27" s="7"/>
      <c r="N27" s="7">
        <v>0</v>
      </c>
      <c r="O27" s="7"/>
      <c r="P27" s="7">
        <f t="shared" si="2"/>
        <v>35.340000000000003</v>
      </c>
    </row>
    <row r="28" spans="1:16" x14ac:dyDescent="0.3">
      <c r="A28" s="1"/>
      <c r="B28" s="1"/>
      <c r="C28" s="1"/>
      <c r="D28" s="1"/>
      <c r="E28" s="1" t="s">
        <v>53</v>
      </c>
      <c r="F28" s="1"/>
      <c r="G28" s="1"/>
      <c r="H28" s="7">
        <v>371.25</v>
      </c>
      <c r="I28" s="7"/>
      <c r="J28" s="7">
        <v>0</v>
      </c>
      <c r="K28" s="7"/>
      <c r="L28" s="7">
        <v>0</v>
      </c>
      <c r="M28" s="7"/>
      <c r="N28" s="7">
        <v>0</v>
      </c>
      <c r="O28" s="7"/>
      <c r="P28" s="7">
        <f t="shared" si="2"/>
        <v>371.25</v>
      </c>
    </row>
    <row r="29" spans="1:16" x14ac:dyDescent="0.3">
      <c r="A29" s="1"/>
      <c r="B29" s="1"/>
      <c r="C29" s="1"/>
      <c r="D29" s="1"/>
      <c r="E29" s="1" t="s">
        <v>54</v>
      </c>
      <c r="F29" s="1"/>
      <c r="G29" s="1"/>
      <c r="H29" s="7">
        <v>1375</v>
      </c>
      <c r="I29" s="7"/>
      <c r="J29" s="7">
        <v>0</v>
      </c>
      <c r="K29" s="7"/>
      <c r="L29" s="7">
        <v>0</v>
      </c>
      <c r="M29" s="7"/>
      <c r="N29" s="7">
        <v>0</v>
      </c>
      <c r="O29" s="7"/>
      <c r="P29" s="7">
        <f t="shared" si="2"/>
        <v>1375</v>
      </c>
    </row>
    <row r="30" spans="1:16" x14ac:dyDescent="0.3">
      <c r="A30" s="1"/>
      <c r="B30" s="1"/>
      <c r="C30" s="1"/>
      <c r="D30" s="1"/>
      <c r="E30" s="1" t="s">
        <v>61</v>
      </c>
      <c r="F30" s="1"/>
      <c r="G30" s="1"/>
      <c r="H30" s="7">
        <v>431.55</v>
      </c>
      <c r="I30" s="7"/>
      <c r="J30" s="7">
        <v>0</v>
      </c>
      <c r="K30" s="7"/>
      <c r="L30" s="7">
        <v>0</v>
      </c>
      <c r="M30" s="7"/>
      <c r="N30" s="7">
        <v>0</v>
      </c>
      <c r="O30" s="7"/>
      <c r="P30" s="7">
        <f t="shared" si="2"/>
        <v>431.55</v>
      </c>
    </row>
    <row r="31" spans="1:16" x14ac:dyDescent="0.3">
      <c r="A31" s="1"/>
      <c r="B31" s="1"/>
      <c r="C31" s="1"/>
      <c r="D31" s="1"/>
      <c r="E31" s="1" t="s">
        <v>62</v>
      </c>
      <c r="F31" s="1"/>
      <c r="G31" s="1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3">
      <c r="A32" s="1"/>
      <c r="B32" s="1"/>
      <c r="C32" s="1"/>
      <c r="D32" s="1"/>
      <c r="E32" s="1"/>
      <c r="F32" s="1" t="s">
        <v>68</v>
      </c>
      <c r="G32" s="1"/>
      <c r="H32" s="7">
        <v>27.29</v>
      </c>
      <c r="I32" s="7"/>
      <c r="J32" s="7">
        <v>0</v>
      </c>
      <c r="K32" s="7"/>
      <c r="L32" s="7">
        <v>0</v>
      </c>
      <c r="M32" s="7"/>
      <c r="N32" s="7">
        <v>0</v>
      </c>
      <c r="O32" s="7"/>
      <c r="P32" s="7">
        <f>ROUND(SUM(H32:N32),5)</f>
        <v>27.29</v>
      </c>
    </row>
    <row r="33" spans="1:16" ht="15" thickBot="1" x14ac:dyDescent="0.35">
      <c r="A33" s="1"/>
      <c r="B33" s="1"/>
      <c r="C33" s="1"/>
      <c r="D33" s="1"/>
      <c r="E33" s="1"/>
      <c r="F33" s="1" t="s">
        <v>69</v>
      </c>
      <c r="G33" s="1"/>
      <c r="H33" s="8">
        <v>175.56</v>
      </c>
      <c r="I33" s="7"/>
      <c r="J33" s="8">
        <v>0</v>
      </c>
      <c r="K33" s="7"/>
      <c r="L33" s="8">
        <v>0</v>
      </c>
      <c r="M33" s="7"/>
      <c r="N33" s="8">
        <v>0</v>
      </c>
      <c r="O33" s="7"/>
      <c r="P33" s="8">
        <f>ROUND(SUM(H33:N33),5)</f>
        <v>175.56</v>
      </c>
    </row>
    <row r="34" spans="1:16" x14ac:dyDescent="0.3">
      <c r="A34" s="1"/>
      <c r="B34" s="1"/>
      <c r="C34" s="1"/>
      <c r="D34" s="1"/>
      <c r="E34" s="1" t="s">
        <v>70</v>
      </c>
      <c r="F34" s="1"/>
      <c r="G34" s="1"/>
      <c r="H34" s="7">
        <f>ROUND(SUM(H31:H33),5)</f>
        <v>202.85</v>
      </c>
      <c r="I34" s="7"/>
      <c r="J34" s="7">
        <f>ROUND(SUM(J31:J33),5)</f>
        <v>0</v>
      </c>
      <c r="K34" s="7"/>
      <c r="L34" s="7">
        <f>ROUND(SUM(L31:L33),5)</f>
        <v>0</v>
      </c>
      <c r="M34" s="7"/>
      <c r="N34" s="7">
        <f>ROUND(SUM(N31:N33),5)</f>
        <v>0</v>
      </c>
      <c r="O34" s="7"/>
      <c r="P34" s="7">
        <f>ROUND(SUM(H34:N34),5)</f>
        <v>202.85</v>
      </c>
    </row>
    <row r="35" spans="1:16" x14ac:dyDescent="0.3">
      <c r="A35" s="1"/>
      <c r="B35" s="1"/>
      <c r="C35" s="1"/>
      <c r="D35" s="1"/>
      <c r="E35" s="1" t="s">
        <v>73</v>
      </c>
      <c r="F35" s="1"/>
      <c r="G35" s="1"/>
      <c r="H35" s="7">
        <v>365</v>
      </c>
      <c r="I35" s="7"/>
      <c r="J35" s="7">
        <v>0</v>
      </c>
      <c r="K35" s="7"/>
      <c r="L35" s="7">
        <v>0</v>
      </c>
      <c r="M35" s="7"/>
      <c r="N35" s="7">
        <v>0</v>
      </c>
      <c r="O35" s="7"/>
      <c r="P35" s="7">
        <f>ROUND(SUM(H35:N35),5)</f>
        <v>365</v>
      </c>
    </row>
    <row r="36" spans="1:16" x14ac:dyDescent="0.3">
      <c r="A36" s="1"/>
      <c r="B36" s="1"/>
      <c r="C36" s="1"/>
      <c r="D36" s="1"/>
      <c r="E36" s="1" t="s">
        <v>76</v>
      </c>
      <c r="F36" s="1"/>
      <c r="G36" s="1"/>
      <c r="H36" s="7">
        <v>47.86</v>
      </c>
      <c r="I36" s="7"/>
      <c r="J36" s="7">
        <v>0</v>
      </c>
      <c r="K36" s="7"/>
      <c r="L36" s="7">
        <v>0</v>
      </c>
      <c r="M36" s="7"/>
      <c r="N36" s="7">
        <v>0</v>
      </c>
      <c r="O36" s="7"/>
      <c r="P36" s="7">
        <f>ROUND(SUM(H36:N36),5)</f>
        <v>47.86</v>
      </c>
    </row>
    <row r="37" spans="1:16" x14ac:dyDescent="0.3">
      <c r="A37" s="1"/>
      <c r="B37" s="1"/>
      <c r="C37" s="1"/>
      <c r="D37" s="1" t="s">
        <v>79</v>
      </c>
      <c r="E37" s="1"/>
      <c r="F37" s="1"/>
      <c r="G37" s="1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3">
      <c r="A38" s="1"/>
      <c r="B38" s="1"/>
      <c r="C38" s="1"/>
      <c r="D38" s="1"/>
      <c r="E38" s="1" t="s">
        <v>80</v>
      </c>
      <c r="F38" s="1"/>
      <c r="G38" s="1"/>
      <c r="H38" s="7">
        <v>0</v>
      </c>
      <c r="I38" s="7"/>
      <c r="J38" s="7">
        <v>6432</v>
      </c>
      <c r="K38" s="7"/>
      <c r="L38" s="7">
        <v>0</v>
      </c>
      <c r="M38" s="7"/>
      <c r="N38" s="7">
        <v>0</v>
      </c>
      <c r="O38" s="7"/>
      <c r="P38" s="7">
        <f t="shared" ref="P38:P45" si="3">ROUND(SUM(H38:N38),5)</f>
        <v>6432</v>
      </c>
    </row>
    <row r="39" spans="1:16" x14ac:dyDescent="0.3">
      <c r="A39" s="1"/>
      <c r="B39" s="1"/>
      <c r="C39" s="1"/>
      <c r="D39" s="1"/>
      <c r="E39" s="1" t="s">
        <v>81</v>
      </c>
      <c r="F39" s="1"/>
      <c r="G39" s="1"/>
      <c r="H39" s="7">
        <v>0</v>
      </c>
      <c r="I39" s="7"/>
      <c r="J39" s="7">
        <v>2525.33</v>
      </c>
      <c r="K39" s="7"/>
      <c r="L39" s="7">
        <v>520</v>
      </c>
      <c r="M39" s="7"/>
      <c r="N39" s="7">
        <v>0</v>
      </c>
      <c r="O39" s="7"/>
      <c r="P39" s="7">
        <f t="shared" si="3"/>
        <v>3045.33</v>
      </c>
    </row>
    <row r="40" spans="1:16" x14ac:dyDescent="0.3">
      <c r="A40" s="1"/>
      <c r="B40" s="1"/>
      <c r="C40" s="1"/>
      <c r="D40" s="1"/>
      <c r="E40" s="1" t="s">
        <v>82</v>
      </c>
      <c r="F40" s="1"/>
      <c r="G40" s="1"/>
      <c r="H40" s="7">
        <v>0</v>
      </c>
      <c r="I40" s="7"/>
      <c r="J40" s="7">
        <v>29.56</v>
      </c>
      <c r="K40" s="7"/>
      <c r="L40" s="7">
        <v>15</v>
      </c>
      <c r="M40" s="7"/>
      <c r="N40" s="7">
        <v>0</v>
      </c>
      <c r="O40" s="7"/>
      <c r="P40" s="7">
        <f t="shared" si="3"/>
        <v>44.56</v>
      </c>
    </row>
    <row r="41" spans="1:16" x14ac:dyDescent="0.3">
      <c r="A41" s="1"/>
      <c r="B41" s="1"/>
      <c r="C41" s="1"/>
      <c r="D41" s="1"/>
      <c r="E41" s="1" t="s">
        <v>83</v>
      </c>
      <c r="F41" s="1"/>
      <c r="G41" s="1"/>
      <c r="H41" s="7">
        <v>0</v>
      </c>
      <c r="I41" s="7"/>
      <c r="J41" s="7">
        <v>-173.34</v>
      </c>
      <c r="K41" s="7"/>
      <c r="L41" s="7">
        <v>40</v>
      </c>
      <c r="M41" s="7"/>
      <c r="N41" s="7">
        <v>0</v>
      </c>
      <c r="O41" s="7"/>
      <c r="P41" s="7">
        <f t="shared" si="3"/>
        <v>-133.34</v>
      </c>
    </row>
    <row r="42" spans="1:16" x14ac:dyDescent="0.3">
      <c r="A42" s="1"/>
      <c r="B42" s="1"/>
      <c r="C42" s="1"/>
      <c r="D42" s="1"/>
      <c r="E42" s="1" t="s">
        <v>84</v>
      </c>
      <c r="F42" s="1"/>
      <c r="G42" s="1"/>
      <c r="H42" s="7">
        <v>0</v>
      </c>
      <c r="I42" s="7"/>
      <c r="J42" s="7">
        <v>705.5</v>
      </c>
      <c r="K42" s="7"/>
      <c r="L42" s="7">
        <v>493.75</v>
      </c>
      <c r="M42" s="7"/>
      <c r="N42" s="7">
        <v>0</v>
      </c>
      <c r="O42" s="7"/>
      <c r="P42" s="7">
        <f t="shared" si="3"/>
        <v>1199.25</v>
      </c>
    </row>
    <row r="43" spans="1:16" x14ac:dyDescent="0.3">
      <c r="A43" s="1"/>
      <c r="B43" s="1"/>
      <c r="C43" s="1"/>
      <c r="D43" s="1"/>
      <c r="E43" s="1" t="s">
        <v>85</v>
      </c>
      <c r="F43" s="1"/>
      <c r="G43" s="1"/>
      <c r="H43" s="7">
        <v>0</v>
      </c>
      <c r="I43" s="7"/>
      <c r="J43" s="7">
        <v>170</v>
      </c>
      <c r="K43" s="7"/>
      <c r="L43" s="7">
        <v>80</v>
      </c>
      <c r="M43" s="7"/>
      <c r="N43" s="7">
        <v>0</v>
      </c>
      <c r="O43" s="7"/>
      <c r="P43" s="7">
        <f t="shared" si="3"/>
        <v>250</v>
      </c>
    </row>
    <row r="44" spans="1:16" ht="15" thickBot="1" x14ac:dyDescent="0.35">
      <c r="A44" s="1"/>
      <c r="B44" s="1"/>
      <c r="C44" s="1"/>
      <c r="D44" s="1"/>
      <c r="E44" s="1" t="s">
        <v>87</v>
      </c>
      <c r="F44" s="1"/>
      <c r="G44" s="1"/>
      <c r="H44" s="8">
        <v>0</v>
      </c>
      <c r="I44" s="7"/>
      <c r="J44" s="8">
        <v>0</v>
      </c>
      <c r="K44" s="7"/>
      <c r="L44" s="8">
        <v>0</v>
      </c>
      <c r="M44" s="7"/>
      <c r="N44" s="8">
        <v>91.9</v>
      </c>
      <c r="O44" s="7"/>
      <c r="P44" s="8">
        <f t="shared" si="3"/>
        <v>91.9</v>
      </c>
    </row>
    <row r="45" spans="1:16" x14ac:dyDescent="0.3">
      <c r="A45" s="1"/>
      <c r="B45" s="1"/>
      <c r="C45" s="1"/>
      <c r="D45" s="1" t="s">
        <v>90</v>
      </c>
      <c r="E45" s="1"/>
      <c r="F45" s="1"/>
      <c r="G45" s="1"/>
      <c r="H45" s="7">
        <f>ROUND(SUM(H37:H44),5)</f>
        <v>0</v>
      </c>
      <c r="I45" s="7"/>
      <c r="J45" s="7">
        <f>ROUND(SUM(J37:J44),5)</f>
        <v>9689.0499999999993</v>
      </c>
      <c r="K45" s="7"/>
      <c r="L45" s="7">
        <f>ROUND(SUM(L37:L44),5)</f>
        <v>1148.75</v>
      </c>
      <c r="M45" s="7"/>
      <c r="N45" s="7">
        <f>ROUND(SUM(N37:N44),5)</f>
        <v>91.9</v>
      </c>
      <c r="O45" s="7"/>
      <c r="P45" s="7">
        <f t="shared" si="3"/>
        <v>10929.7</v>
      </c>
    </row>
    <row r="46" spans="1:16" x14ac:dyDescent="0.3">
      <c r="A46" s="1"/>
      <c r="B46" s="1"/>
      <c r="C46" s="1"/>
      <c r="D46" s="1" t="s">
        <v>91</v>
      </c>
      <c r="E46" s="1"/>
      <c r="F46" s="1"/>
      <c r="G46" s="1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3">
      <c r="A47" s="1"/>
      <c r="B47" s="1"/>
      <c r="C47" s="1"/>
      <c r="D47" s="1"/>
      <c r="E47" s="1" t="s">
        <v>92</v>
      </c>
      <c r="F47" s="1"/>
      <c r="G47" s="1"/>
      <c r="H47" s="7">
        <v>0</v>
      </c>
      <c r="I47" s="7"/>
      <c r="J47" s="7">
        <v>0</v>
      </c>
      <c r="K47" s="7"/>
      <c r="L47" s="7">
        <v>10.31</v>
      </c>
      <c r="M47" s="7"/>
      <c r="N47" s="7">
        <v>0</v>
      </c>
      <c r="O47" s="7"/>
      <c r="P47" s="7">
        <f>ROUND(SUM(H47:N47),5)</f>
        <v>10.31</v>
      </c>
    </row>
    <row r="48" spans="1:16" ht="15" thickBot="1" x14ac:dyDescent="0.35">
      <c r="A48" s="1"/>
      <c r="B48" s="1"/>
      <c r="C48" s="1"/>
      <c r="D48" s="1"/>
      <c r="E48" s="1" t="s">
        <v>93</v>
      </c>
      <c r="F48" s="1"/>
      <c r="G48" s="1"/>
      <c r="H48" s="8">
        <v>0</v>
      </c>
      <c r="I48" s="7"/>
      <c r="J48" s="8">
        <v>0</v>
      </c>
      <c r="K48" s="7"/>
      <c r="L48" s="8">
        <v>0</v>
      </c>
      <c r="M48" s="7"/>
      <c r="N48" s="8">
        <v>215.66</v>
      </c>
      <c r="O48" s="7"/>
      <c r="P48" s="8">
        <f>ROUND(SUM(H48:N48),5)</f>
        <v>215.66</v>
      </c>
    </row>
    <row r="49" spans="1:16" x14ac:dyDescent="0.3">
      <c r="A49" s="1"/>
      <c r="B49" s="1"/>
      <c r="C49" s="1"/>
      <c r="D49" s="1" t="s">
        <v>96</v>
      </c>
      <c r="E49" s="1"/>
      <c r="F49" s="1"/>
      <c r="G49" s="1"/>
      <c r="H49" s="7">
        <f>ROUND(SUM(H46:H48),5)</f>
        <v>0</v>
      </c>
      <c r="I49" s="7"/>
      <c r="J49" s="7">
        <f>ROUND(SUM(J46:J48),5)</f>
        <v>0</v>
      </c>
      <c r="K49" s="7"/>
      <c r="L49" s="7">
        <f>ROUND(SUM(L46:L48),5)</f>
        <v>10.31</v>
      </c>
      <c r="M49" s="7"/>
      <c r="N49" s="7">
        <f>ROUND(SUM(N46:N48),5)</f>
        <v>215.66</v>
      </c>
      <c r="O49" s="7"/>
      <c r="P49" s="7">
        <f>ROUND(SUM(H49:N49),5)</f>
        <v>225.97</v>
      </c>
    </row>
    <row r="50" spans="1:16" x14ac:dyDescent="0.3">
      <c r="A50" s="1"/>
      <c r="B50" s="1"/>
      <c r="C50" s="1"/>
      <c r="D50" s="1" t="s">
        <v>97</v>
      </c>
      <c r="E50" s="1"/>
      <c r="F50" s="1"/>
      <c r="G50" s="1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3">
      <c r="A51" s="1"/>
      <c r="B51" s="1"/>
      <c r="C51" s="1"/>
      <c r="D51" s="1"/>
      <c r="E51" s="1" t="s">
        <v>98</v>
      </c>
      <c r="F51" s="1"/>
      <c r="G51" s="1"/>
      <c r="H51" s="7">
        <v>0</v>
      </c>
      <c r="I51" s="7"/>
      <c r="J51" s="7">
        <v>341</v>
      </c>
      <c r="K51" s="7"/>
      <c r="L51" s="7">
        <v>44</v>
      </c>
      <c r="M51" s="7"/>
      <c r="N51" s="7">
        <v>0</v>
      </c>
      <c r="O51" s="7"/>
      <c r="P51" s="7">
        <f t="shared" ref="P51:P59" si="4">ROUND(SUM(H51:N51),5)</f>
        <v>385</v>
      </c>
    </row>
    <row r="52" spans="1:16" x14ac:dyDescent="0.3">
      <c r="A52" s="1"/>
      <c r="B52" s="1"/>
      <c r="C52" s="1"/>
      <c r="D52" s="1"/>
      <c r="E52" s="1" t="s">
        <v>99</v>
      </c>
      <c r="F52" s="1"/>
      <c r="G52" s="1"/>
      <c r="H52" s="7">
        <v>0</v>
      </c>
      <c r="I52" s="7"/>
      <c r="J52" s="7">
        <v>455</v>
      </c>
      <c r="K52" s="7"/>
      <c r="L52" s="7">
        <v>0</v>
      </c>
      <c r="M52" s="7"/>
      <c r="N52" s="7">
        <v>0</v>
      </c>
      <c r="O52" s="7"/>
      <c r="P52" s="7">
        <f t="shared" si="4"/>
        <v>455</v>
      </c>
    </row>
    <row r="53" spans="1:16" x14ac:dyDescent="0.3">
      <c r="A53" s="1"/>
      <c r="B53" s="1"/>
      <c r="C53" s="1"/>
      <c r="D53" s="1"/>
      <c r="E53" s="1" t="s">
        <v>100</v>
      </c>
      <c r="F53" s="1"/>
      <c r="G53" s="1"/>
      <c r="H53" s="7">
        <v>0</v>
      </c>
      <c r="I53" s="7"/>
      <c r="J53" s="7">
        <v>0</v>
      </c>
      <c r="K53" s="7"/>
      <c r="L53" s="7">
        <v>1200</v>
      </c>
      <c r="M53" s="7"/>
      <c r="N53" s="7">
        <v>0</v>
      </c>
      <c r="O53" s="7"/>
      <c r="P53" s="7">
        <f t="shared" si="4"/>
        <v>1200</v>
      </c>
    </row>
    <row r="54" spans="1:16" x14ac:dyDescent="0.3">
      <c r="A54" s="1"/>
      <c r="B54" s="1"/>
      <c r="C54" s="1"/>
      <c r="D54" s="1"/>
      <c r="E54" s="1" t="s">
        <v>101</v>
      </c>
      <c r="F54" s="1"/>
      <c r="G54" s="1"/>
      <c r="H54" s="7">
        <v>0</v>
      </c>
      <c r="I54" s="7"/>
      <c r="J54" s="7">
        <v>0</v>
      </c>
      <c r="K54" s="7"/>
      <c r="L54" s="7">
        <v>285</v>
      </c>
      <c r="M54" s="7"/>
      <c r="N54" s="7">
        <v>4400</v>
      </c>
      <c r="O54" s="7"/>
      <c r="P54" s="7">
        <f t="shared" si="4"/>
        <v>4685</v>
      </c>
    </row>
    <row r="55" spans="1:16" x14ac:dyDescent="0.3">
      <c r="A55" s="1"/>
      <c r="B55" s="1"/>
      <c r="C55" s="1"/>
      <c r="D55" s="1"/>
      <c r="E55" s="1" t="s">
        <v>102</v>
      </c>
      <c r="F55" s="1"/>
      <c r="G55" s="1"/>
      <c r="H55" s="7">
        <v>0</v>
      </c>
      <c r="I55" s="7"/>
      <c r="J55" s="7">
        <v>0</v>
      </c>
      <c r="K55" s="7"/>
      <c r="L55" s="7">
        <v>0</v>
      </c>
      <c r="M55" s="7"/>
      <c r="N55" s="7">
        <v>2515.87</v>
      </c>
      <c r="O55" s="7"/>
      <c r="P55" s="7">
        <f t="shared" si="4"/>
        <v>2515.87</v>
      </c>
    </row>
    <row r="56" spans="1:16" x14ac:dyDescent="0.3">
      <c r="A56" s="1"/>
      <c r="B56" s="1"/>
      <c r="C56" s="1"/>
      <c r="D56" s="1"/>
      <c r="E56" s="1" t="s">
        <v>105</v>
      </c>
      <c r="F56" s="1"/>
      <c r="G56" s="1"/>
      <c r="H56" s="7">
        <v>0</v>
      </c>
      <c r="I56" s="7"/>
      <c r="J56" s="7">
        <v>0</v>
      </c>
      <c r="K56" s="7"/>
      <c r="L56" s="7">
        <v>0</v>
      </c>
      <c r="M56" s="7"/>
      <c r="N56" s="7">
        <v>420</v>
      </c>
      <c r="O56" s="7"/>
      <c r="P56" s="7">
        <f t="shared" si="4"/>
        <v>420</v>
      </c>
    </row>
    <row r="57" spans="1:16" x14ac:dyDescent="0.3">
      <c r="A57" s="1"/>
      <c r="B57" s="1"/>
      <c r="C57" s="1"/>
      <c r="D57" s="1"/>
      <c r="E57" s="1" t="s">
        <v>106</v>
      </c>
      <c r="F57" s="1"/>
      <c r="G57" s="1"/>
      <c r="H57" s="7">
        <v>0</v>
      </c>
      <c r="I57" s="7"/>
      <c r="J57" s="7">
        <v>385.25</v>
      </c>
      <c r="K57" s="7"/>
      <c r="L57" s="7">
        <v>1657.52</v>
      </c>
      <c r="M57" s="7"/>
      <c r="N57" s="7">
        <v>443.26</v>
      </c>
      <c r="O57" s="7"/>
      <c r="P57" s="7">
        <f t="shared" si="4"/>
        <v>2486.0300000000002</v>
      </c>
    </row>
    <row r="58" spans="1:16" ht="15" thickBot="1" x14ac:dyDescent="0.35">
      <c r="A58" s="1"/>
      <c r="B58" s="1"/>
      <c r="C58" s="1"/>
      <c r="D58" s="1"/>
      <c r="E58" s="1" t="s">
        <v>108</v>
      </c>
      <c r="F58" s="1"/>
      <c r="G58" s="1"/>
      <c r="H58" s="8">
        <v>0</v>
      </c>
      <c r="I58" s="7"/>
      <c r="J58" s="8">
        <v>0</v>
      </c>
      <c r="K58" s="7"/>
      <c r="L58" s="8">
        <v>0</v>
      </c>
      <c r="M58" s="7"/>
      <c r="N58" s="8">
        <v>250</v>
      </c>
      <c r="O58" s="7"/>
      <c r="P58" s="8">
        <f t="shared" si="4"/>
        <v>250</v>
      </c>
    </row>
    <row r="59" spans="1:16" x14ac:dyDescent="0.3">
      <c r="A59" s="1"/>
      <c r="B59" s="1"/>
      <c r="C59" s="1"/>
      <c r="D59" s="1" t="s">
        <v>109</v>
      </c>
      <c r="E59" s="1"/>
      <c r="F59" s="1"/>
      <c r="G59" s="1"/>
      <c r="H59" s="7">
        <f>ROUND(SUM(H50:H58),5)</f>
        <v>0</v>
      </c>
      <c r="I59" s="7"/>
      <c r="J59" s="7">
        <f>ROUND(SUM(J50:J58),5)</f>
        <v>1181.25</v>
      </c>
      <c r="K59" s="7"/>
      <c r="L59" s="7">
        <f>ROUND(SUM(L50:L58),5)</f>
        <v>3186.52</v>
      </c>
      <c r="M59" s="7"/>
      <c r="N59" s="7">
        <f>ROUND(SUM(N50:N58),5)</f>
        <v>8029.13</v>
      </c>
      <c r="O59" s="7"/>
      <c r="P59" s="7">
        <f t="shared" si="4"/>
        <v>12396.9</v>
      </c>
    </row>
    <row r="60" spans="1:16" x14ac:dyDescent="0.3">
      <c r="A60" s="1"/>
      <c r="B60" s="1"/>
      <c r="C60" s="1"/>
      <c r="D60" s="1" t="s">
        <v>115</v>
      </c>
      <c r="E60" s="1"/>
      <c r="F60" s="1"/>
      <c r="G60" s="1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3">
      <c r="A61" s="1"/>
      <c r="B61" s="1"/>
      <c r="C61" s="1"/>
      <c r="D61" s="1"/>
      <c r="E61" s="1" t="s">
        <v>116</v>
      </c>
      <c r="F61" s="1"/>
      <c r="G61" s="1"/>
      <c r="H61" s="7">
        <v>0</v>
      </c>
      <c r="I61" s="7"/>
      <c r="J61" s="7">
        <v>1332.9</v>
      </c>
      <c r="K61" s="7"/>
      <c r="L61" s="7">
        <v>0</v>
      </c>
      <c r="M61" s="7"/>
      <c r="N61" s="7">
        <v>468</v>
      </c>
      <c r="O61" s="7"/>
      <c r="P61" s="7">
        <f t="shared" ref="P61:P66" si="5">ROUND(SUM(H61:N61),5)</f>
        <v>1800.9</v>
      </c>
    </row>
    <row r="62" spans="1:16" x14ac:dyDescent="0.3">
      <c r="A62" s="1"/>
      <c r="B62" s="1"/>
      <c r="C62" s="1"/>
      <c r="D62" s="1"/>
      <c r="E62" s="1" t="s">
        <v>117</v>
      </c>
      <c r="F62" s="1"/>
      <c r="G62" s="1"/>
      <c r="H62" s="7">
        <v>0</v>
      </c>
      <c r="I62" s="7"/>
      <c r="J62" s="7">
        <v>343.96</v>
      </c>
      <c r="K62" s="7"/>
      <c r="L62" s="7">
        <v>0</v>
      </c>
      <c r="M62" s="7"/>
      <c r="N62" s="7">
        <v>0</v>
      </c>
      <c r="O62" s="7"/>
      <c r="P62" s="7">
        <f t="shared" si="5"/>
        <v>343.96</v>
      </c>
    </row>
    <row r="63" spans="1:16" x14ac:dyDescent="0.3">
      <c r="A63" s="1"/>
      <c r="B63" s="1"/>
      <c r="C63" s="1"/>
      <c r="D63" s="1"/>
      <c r="E63" s="1" t="s">
        <v>118</v>
      </c>
      <c r="F63" s="1"/>
      <c r="G63" s="1"/>
      <c r="H63" s="7">
        <v>0</v>
      </c>
      <c r="I63" s="7"/>
      <c r="J63" s="7">
        <v>750.92</v>
      </c>
      <c r="K63" s="7"/>
      <c r="L63" s="7">
        <v>0</v>
      </c>
      <c r="M63" s="7"/>
      <c r="N63" s="7">
        <v>1312</v>
      </c>
      <c r="O63" s="7"/>
      <c r="P63" s="7">
        <f t="shared" si="5"/>
        <v>2062.92</v>
      </c>
    </row>
    <row r="64" spans="1:16" x14ac:dyDescent="0.3">
      <c r="A64" s="1"/>
      <c r="B64" s="1"/>
      <c r="C64" s="1"/>
      <c r="D64" s="1"/>
      <c r="E64" s="1" t="s">
        <v>119</v>
      </c>
      <c r="F64" s="1"/>
      <c r="G64" s="1"/>
      <c r="H64" s="7">
        <v>0</v>
      </c>
      <c r="I64" s="7"/>
      <c r="J64" s="7">
        <v>103.04</v>
      </c>
      <c r="K64" s="7"/>
      <c r="L64" s="7">
        <v>19.12</v>
      </c>
      <c r="M64" s="7"/>
      <c r="N64" s="7">
        <v>0</v>
      </c>
      <c r="O64" s="7"/>
      <c r="P64" s="7">
        <f t="shared" si="5"/>
        <v>122.16</v>
      </c>
    </row>
    <row r="65" spans="1:16" ht="15" thickBot="1" x14ac:dyDescent="0.35">
      <c r="A65" s="1"/>
      <c r="B65" s="1"/>
      <c r="C65" s="1"/>
      <c r="D65" s="1"/>
      <c r="E65" s="1" t="s">
        <v>120</v>
      </c>
      <c r="F65" s="1"/>
      <c r="G65" s="1"/>
      <c r="H65" s="8">
        <v>0</v>
      </c>
      <c r="I65" s="7"/>
      <c r="J65" s="8">
        <v>75.760000000000005</v>
      </c>
      <c r="K65" s="7"/>
      <c r="L65" s="8">
        <v>15.6</v>
      </c>
      <c r="M65" s="7"/>
      <c r="N65" s="8">
        <v>0</v>
      </c>
      <c r="O65" s="7"/>
      <c r="P65" s="8">
        <f t="shared" si="5"/>
        <v>91.36</v>
      </c>
    </row>
    <row r="66" spans="1:16" x14ac:dyDescent="0.3">
      <c r="A66" s="1"/>
      <c r="B66" s="1"/>
      <c r="C66" s="1"/>
      <c r="D66" s="1" t="s">
        <v>122</v>
      </c>
      <c r="E66" s="1"/>
      <c r="F66" s="1"/>
      <c r="G66" s="1"/>
      <c r="H66" s="7">
        <f>ROUND(SUM(H60:H65),5)</f>
        <v>0</v>
      </c>
      <c r="I66" s="7"/>
      <c r="J66" s="7">
        <f>ROUND(SUM(J60:J65),5)</f>
        <v>2606.58</v>
      </c>
      <c r="K66" s="7"/>
      <c r="L66" s="7">
        <f>ROUND(SUM(L60:L65),5)</f>
        <v>34.72</v>
      </c>
      <c r="M66" s="7"/>
      <c r="N66" s="7">
        <f>ROUND(SUM(N60:N65),5)</f>
        <v>1780</v>
      </c>
      <c r="O66" s="7"/>
      <c r="P66" s="7">
        <f t="shared" si="5"/>
        <v>4421.3</v>
      </c>
    </row>
    <row r="67" spans="1:16" x14ac:dyDescent="0.3">
      <c r="A67" s="1"/>
      <c r="B67" s="1"/>
      <c r="C67" s="1"/>
      <c r="D67" s="1" t="s">
        <v>123</v>
      </c>
      <c r="E67" s="1"/>
      <c r="F67" s="1"/>
      <c r="G67" s="1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3">
      <c r="A68" s="1"/>
      <c r="B68" s="1"/>
      <c r="C68" s="1"/>
      <c r="D68" s="1"/>
      <c r="E68" s="1" t="s">
        <v>124</v>
      </c>
      <c r="F68" s="1"/>
      <c r="G68" s="1"/>
      <c r="H68" s="7">
        <v>0</v>
      </c>
      <c r="I68" s="7"/>
      <c r="J68" s="7">
        <v>2787.56</v>
      </c>
      <c r="K68" s="7"/>
      <c r="L68" s="7">
        <v>0</v>
      </c>
      <c r="M68" s="7"/>
      <c r="N68" s="7">
        <v>1545.33</v>
      </c>
      <c r="O68" s="7"/>
      <c r="P68" s="7">
        <f>ROUND(SUM(H68:N68),5)</f>
        <v>4332.8900000000003</v>
      </c>
    </row>
    <row r="69" spans="1:16" ht="15" thickBot="1" x14ac:dyDescent="0.35">
      <c r="A69" s="1"/>
      <c r="B69" s="1"/>
      <c r="C69" s="1"/>
      <c r="D69" s="1"/>
      <c r="E69" s="1" t="s">
        <v>125</v>
      </c>
      <c r="F69" s="1"/>
      <c r="G69" s="1"/>
      <c r="H69" s="8">
        <v>0</v>
      </c>
      <c r="I69" s="7"/>
      <c r="J69" s="8">
        <v>2118.98</v>
      </c>
      <c r="K69" s="7"/>
      <c r="L69" s="8">
        <v>0</v>
      </c>
      <c r="M69" s="7"/>
      <c r="N69" s="8">
        <v>3282.46</v>
      </c>
      <c r="O69" s="7"/>
      <c r="P69" s="8">
        <f>ROUND(SUM(H69:N69),5)</f>
        <v>5401.44</v>
      </c>
    </row>
    <row r="70" spans="1:16" x14ac:dyDescent="0.3">
      <c r="A70" s="1"/>
      <c r="B70" s="1"/>
      <c r="C70" s="1"/>
      <c r="D70" s="1" t="s">
        <v>128</v>
      </c>
      <c r="E70" s="1"/>
      <c r="F70" s="1"/>
      <c r="G70" s="1"/>
      <c r="H70" s="7">
        <f>ROUND(SUM(H67:H69),5)</f>
        <v>0</v>
      </c>
      <c r="I70" s="7"/>
      <c r="J70" s="7">
        <f>ROUND(SUM(J67:J69),5)</f>
        <v>4906.54</v>
      </c>
      <c r="K70" s="7"/>
      <c r="L70" s="7">
        <f>ROUND(SUM(L67:L69),5)</f>
        <v>0</v>
      </c>
      <c r="M70" s="7"/>
      <c r="N70" s="7">
        <f>ROUND(SUM(N67:N69),5)</f>
        <v>4827.79</v>
      </c>
      <c r="O70" s="7"/>
      <c r="P70" s="7">
        <f>ROUND(SUM(H70:N70),5)</f>
        <v>9734.33</v>
      </c>
    </row>
    <row r="71" spans="1:16" ht="15" thickBot="1" x14ac:dyDescent="0.35">
      <c r="A71" s="1"/>
      <c r="B71" s="1"/>
      <c r="C71" s="1"/>
      <c r="D71" s="1" t="s">
        <v>129</v>
      </c>
      <c r="E71" s="1"/>
      <c r="F71" s="1"/>
      <c r="G71" s="1"/>
      <c r="H71" s="8">
        <f>ROUND(H22+SUM(H26:H30)+SUM(H34:H36)+H45+H49+H59+H66+H70,5)</f>
        <v>9039.82</v>
      </c>
      <c r="I71" s="7"/>
      <c r="J71" s="8">
        <f>ROUND(J22+SUM(J26:J30)+SUM(J34:J36)+J45+J49+J59+J66+J70,5)</f>
        <v>18383.419999999998</v>
      </c>
      <c r="K71" s="7"/>
      <c r="L71" s="8">
        <f>ROUND(L22+SUM(L26:L30)+SUM(L34:L36)+L45+L49+L59+L66+L70,5)</f>
        <v>4445.34</v>
      </c>
      <c r="M71" s="7"/>
      <c r="N71" s="8">
        <f>ROUND(N22+SUM(N26:N30)+SUM(N34:N36)+N45+N49+N59+N66+N70,5)</f>
        <v>14944.48</v>
      </c>
      <c r="O71" s="7"/>
      <c r="P71" s="8">
        <f>ROUND(SUM(H71:N71),5)</f>
        <v>46813.06</v>
      </c>
    </row>
    <row r="72" spans="1:16" x14ac:dyDescent="0.3">
      <c r="A72" s="1"/>
      <c r="B72" s="1" t="s">
        <v>130</v>
      </c>
      <c r="C72" s="1"/>
      <c r="D72" s="1"/>
      <c r="E72" s="1"/>
      <c r="F72" s="1"/>
      <c r="G72" s="1"/>
      <c r="H72" s="7">
        <f>ROUND(H2+H21-H71,5)</f>
        <v>-2505.92</v>
      </c>
      <c r="I72" s="7"/>
      <c r="J72" s="7">
        <f>ROUND(J2+J21-J71,5)</f>
        <v>1080.92</v>
      </c>
      <c r="K72" s="7"/>
      <c r="L72" s="7">
        <f>ROUND(L2+L21-L71,5)</f>
        <v>5329.83</v>
      </c>
      <c r="M72" s="7"/>
      <c r="N72" s="7">
        <f>ROUND(N2+N21-N71,5)</f>
        <v>2292.54</v>
      </c>
      <c r="O72" s="7"/>
      <c r="P72" s="7">
        <f>ROUND(SUM(H72:N72),5)</f>
        <v>6197.37</v>
      </c>
    </row>
    <row r="73" spans="1:16" x14ac:dyDescent="0.3">
      <c r="A73" s="1"/>
      <c r="B73" s="1" t="s">
        <v>131</v>
      </c>
      <c r="C73" s="1"/>
      <c r="D73" s="1"/>
      <c r="E73" s="1"/>
      <c r="F73" s="1"/>
      <c r="G73" s="1"/>
      <c r="H73" s="7"/>
      <c r="I73" s="7"/>
      <c r="J73" s="7"/>
      <c r="K73" s="7"/>
      <c r="L73" s="7"/>
      <c r="M73" s="7"/>
      <c r="N73" s="7"/>
      <c r="O73" s="7"/>
      <c r="P73" s="7"/>
    </row>
    <row r="74" spans="1:16" x14ac:dyDescent="0.3">
      <c r="A74" s="1"/>
      <c r="B74" s="1"/>
      <c r="C74" s="1" t="s">
        <v>132</v>
      </c>
      <c r="D74" s="1"/>
      <c r="E74" s="1"/>
      <c r="F74" s="1"/>
      <c r="G74" s="1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3">
      <c r="A75" s="1"/>
      <c r="B75" s="1"/>
      <c r="C75" s="1"/>
      <c r="D75" s="1" t="s">
        <v>133</v>
      </c>
      <c r="E75" s="1"/>
      <c r="F75" s="1"/>
      <c r="G75" s="1"/>
      <c r="H75" s="7">
        <v>120.48</v>
      </c>
      <c r="I75" s="7"/>
      <c r="J75" s="7">
        <v>0</v>
      </c>
      <c r="K75" s="7"/>
      <c r="L75" s="7">
        <v>0</v>
      </c>
      <c r="M75" s="7"/>
      <c r="N75" s="7">
        <v>8666.7199999999993</v>
      </c>
      <c r="O75" s="7"/>
      <c r="P75" s="7">
        <f t="shared" ref="P75:P81" si="6">ROUND(SUM(H75:N75),5)</f>
        <v>8787.2000000000007</v>
      </c>
    </row>
    <row r="76" spans="1:16" x14ac:dyDescent="0.3">
      <c r="A76" s="1"/>
      <c r="B76" s="1"/>
      <c r="C76" s="1"/>
      <c r="D76" s="1" t="s">
        <v>134</v>
      </c>
      <c r="E76" s="1"/>
      <c r="F76" s="1"/>
      <c r="G76" s="1"/>
      <c r="H76" s="7">
        <v>0</v>
      </c>
      <c r="I76" s="7"/>
      <c r="J76" s="7">
        <v>-2118.98</v>
      </c>
      <c r="K76" s="7"/>
      <c r="L76" s="7">
        <v>0</v>
      </c>
      <c r="M76" s="7"/>
      <c r="N76" s="7">
        <v>-3208.75</v>
      </c>
      <c r="O76" s="7"/>
      <c r="P76" s="7">
        <f t="shared" si="6"/>
        <v>-5327.73</v>
      </c>
    </row>
    <row r="77" spans="1:16" x14ac:dyDescent="0.3">
      <c r="A77" s="1"/>
      <c r="B77" s="1"/>
      <c r="C77" s="1"/>
      <c r="D77" s="1" t="s">
        <v>135</v>
      </c>
      <c r="E77" s="1"/>
      <c r="F77" s="1"/>
      <c r="G77" s="1"/>
      <c r="H77" s="7">
        <v>0</v>
      </c>
      <c r="I77" s="7"/>
      <c r="J77" s="7">
        <v>602.08000000000004</v>
      </c>
      <c r="K77" s="7"/>
      <c r="L77" s="7">
        <v>0</v>
      </c>
      <c r="M77" s="7"/>
      <c r="N77" s="7">
        <v>985</v>
      </c>
      <c r="O77" s="7"/>
      <c r="P77" s="7">
        <f t="shared" si="6"/>
        <v>1587.08</v>
      </c>
    </row>
    <row r="78" spans="1:16" ht="15" thickBot="1" x14ac:dyDescent="0.35">
      <c r="A78" s="1"/>
      <c r="B78" s="1"/>
      <c r="C78" s="1"/>
      <c r="D78" s="1" t="s">
        <v>136</v>
      </c>
      <c r="E78" s="1"/>
      <c r="F78" s="1"/>
      <c r="G78" s="1"/>
      <c r="H78" s="7">
        <v>0</v>
      </c>
      <c r="I78" s="7"/>
      <c r="J78" s="7">
        <v>-602.08000000000004</v>
      </c>
      <c r="K78" s="7"/>
      <c r="L78" s="7">
        <v>0</v>
      </c>
      <c r="M78" s="7"/>
      <c r="N78" s="7">
        <v>-985</v>
      </c>
      <c r="O78" s="7"/>
      <c r="P78" s="7">
        <f t="shared" si="6"/>
        <v>-1587.08</v>
      </c>
    </row>
    <row r="79" spans="1:16" ht="15" thickBot="1" x14ac:dyDescent="0.35">
      <c r="A79" s="1"/>
      <c r="B79" s="1"/>
      <c r="C79" s="1" t="s">
        <v>137</v>
      </c>
      <c r="D79" s="1"/>
      <c r="E79" s="1"/>
      <c r="F79" s="1"/>
      <c r="G79" s="1"/>
      <c r="H79" s="10">
        <f>ROUND(SUM(H74:H78),5)</f>
        <v>120.48</v>
      </c>
      <c r="I79" s="7"/>
      <c r="J79" s="10">
        <f>ROUND(SUM(J74:J78),5)</f>
        <v>-2118.98</v>
      </c>
      <c r="K79" s="7"/>
      <c r="L79" s="10">
        <f>ROUND(SUM(L74:L78),5)</f>
        <v>0</v>
      </c>
      <c r="M79" s="7"/>
      <c r="N79" s="10">
        <f>ROUND(SUM(N74:N78),5)</f>
        <v>5457.97</v>
      </c>
      <c r="O79" s="7"/>
      <c r="P79" s="10">
        <f t="shared" si="6"/>
        <v>3459.47</v>
      </c>
    </row>
    <row r="80" spans="1:16" ht="15" thickBot="1" x14ac:dyDescent="0.35">
      <c r="A80" s="1"/>
      <c r="B80" s="1" t="s">
        <v>138</v>
      </c>
      <c r="C80" s="1"/>
      <c r="D80" s="1"/>
      <c r="E80" s="1"/>
      <c r="F80" s="1"/>
      <c r="G80" s="1"/>
      <c r="H80" s="10">
        <f>ROUND(H73-H79,5)</f>
        <v>-120.48</v>
      </c>
      <c r="I80" s="7"/>
      <c r="J80" s="10">
        <f>ROUND(J73-J79,5)</f>
        <v>2118.98</v>
      </c>
      <c r="K80" s="7"/>
      <c r="L80" s="10">
        <f>ROUND(L73-L79,5)</f>
        <v>0</v>
      </c>
      <c r="M80" s="7"/>
      <c r="N80" s="10">
        <f>ROUND(N73-N79,5)</f>
        <v>-5457.97</v>
      </c>
      <c r="O80" s="7"/>
      <c r="P80" s="10">
        <f t="shared" si="6"/>
        <v>-3459.47</v>
      </c>
    </row>
    <row r="81" spans="1:16" s="2" customFormat="1" ht="10.8" thickBot="1" x14ac:dyDescent="0.25">
      <c r="A81" s="1" t="s">
        <v>139</v>
      </c>
      <c r="B81" s="1"/>
      <c r="C81" s="1"/>
      <c r="D81" s="1"/>
      <c r="E81" s="1"/>
      <c r="F81" s="1"/>
      <c r="G81" s="1"/>
      <c r="H81" s="11">
        <f>ROUND(H72+H80,5)</f>
        <v>-2626.4</v>
      </c>
      <c r="I81" s="12"/>
      <c r="J81" s="11">
        <f>ROUND(J72+J80,5)</f>
        <v>3199.9</v>
      </c>
      <c r="K81" s="12"/>
      <c r="L81" s="11">
        <f>ROUND(L72+L80,5)</f>
        <v>5329.83</v>
      </c>
      <c r="M81" s="12"/>
      <c r="N81" s="11">
        <f>ROUND(N72+N80,5)</f>
        <v>-3165.43</v>
      </c>
      <c r="O81" s="12"/>
      <c r="P81" s="11">
        <f t="shared" si="6"/>
        <v>2737.9</v>
      </c>
    </row>
    <row r="82" spans="1:16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1:34 PM
&amp;"Arial,Bold"&amp;8 07/13/23
&amp;"Arial,Bold"&amp;8 Accrual Basis&amp;C&amp;"Arial,Bold"&amp;12 HOPE Partnership, Inc.
&amp;"Arial,Bold"&amp;14 Combined Profit And Loss
&amp;"Arial,Bold"&amp;10 June 2023</oddHeader>
    <oddFooter>&amp;R&amp;"Arial,Bold"&amp;8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6C354847C3D4F89B6919CE1F6D229" ma:contentTypeVersion="15" ma:contentTypeDescription="Create a new document." ma:contentTypeScope="" ma:versionID="95ea1f0768b7949558ab24e8beacef69">
  <xsd:schema xmlns:xsd="http://www.w3.org/2001/XMLSchema" xmlns:xs="http://www.w3.org/2001/XMLSchema" xmlns:p="http://schemas.microsoft.com/office/2006/metadata/properties" xmlns:ns2="4f43fa90-0b1b-444f-aaed-e3006b3798b7" xmlns:ns3="4533b550-8df0-4328-aa72-dc7652ed9d07" targetNamespace="http://schemas.microsoft.com/office/2006/metadata/properties" ma:root="true" ma:fieldsID="c6737d2433ada012ee912d673f2b32dd" ns2:_="" ns3:_="">
    <xsd:import namespace="4f43fa90-0b1b-444f-aaed-e3006b3798b7"/>
    <xsd:import namespace="4533b550-8df0-4328-aa72-dc7652ed9d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3fa90-0b1b-444f-aaed-e3006b379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e9ea81d-8763-4ac9-9336-622b24110e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3b550-8df0-4328-aa72-dc7652ed9d0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1ebb55c-0c31-4935-b11f-8312b716eb47}" ma:internalName="TaxCatchAll" ma:showField="CatchAllData" ma:web="4533b550-8df0-4328-aa72-dc7652ed9d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B5B1C-23D1-4A64-A338-8CD1EA8FE986}"/>
</file>

<file path=customXml/itemProps2.xml><?xml version="1.0" encoding="utf-8"?>
<ds:datastoreItem xmlns:ds="http://schemas.openxmlformats.org/officeDocument/2006/customXml" ds:itemID="{BCCC768D-B187-4D46-820D-78C758237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 Summary</vt:lpstr>
      <vt:lpstr>Profit &amp; Loss-YTD</vt:lpstr>
      <vt:lpstr>Profit &amp; Loss-June</vt:lpstr>
      <vt:lpstr>'Balance Sheet Summary'!Print_Titles</vt:lpstr>
      <vt:lpstr>'Profit &amp; Loss-June'!Print_Titles</vt:lpstr>
      <vt:lpstr>'Profit &amp; Loss-YTD'!Print_Titles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981320</dc:creator>
  <cp:lastModifiedBy>Ann Faust</cp:lastModifiedBy>
  <dcterms:created xsi:type="dcterms:W3CDTF">2023-07-13T17:25:22Z</dcterms:created>
  <dcterms:modified xsi:type="dcterms:W3CDTF">2024-04-22T18:04:08Z</dcterms:modified>
</cp:coreProperties>
</file>